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45" windowWidth="20745" windowHeight="12255" activeTab="0"/>
  </bookViews>
  <sheets>
    <sheet name="Summary 1" sheetId="1" r:id="rId1"/>
    <sheet name="Summary2" sheetId="2" r:id="rId2"/>
    <sheet name="UG by college and major" sheetId="3" r:id="rId3"/>
    <sheet name="Grad by college and major" sheetId="4" r:id="rId4"/>
    <sheet name="Credit Hours" sheetId="5" r:id="rId5"/>
    <sheet name="Credit Hours - not used" sheetId="6" state="hidden" r:id="rId6"/>
  </sheets>
  <definedNames>
    <definedName name="08F_CHP_Coll_BY_SUBJ">#REF!</definedName>
    <definedName name="08F_Heads_Lvl_BY_Col_BY_Maj_BY_FP">#REF!</definedName>
    <definedName name="HTML_CodePage" hidden="1">1252</definedName>
    <definedName name="HTML_Control" localSheetId="4" hidden="1">{"'Credit Hours'!$A$1:$F$78"}</definedName>
    <definedName name="HTML_Control" hidden="1">{"'Credit Hours'!$A$1:$F$78"}</definedName>
    <definedName name="HTML_Description" hidden="1">""</definedName>
    <definedName name="HTML_Email" hidden="1">""</definedName>
    <definedName name="HTML_Header" hidden="1">"Summary2"</definedName>
    <definedName name="HTML_LastUpdate" hidden="1">"1/28/98"</definedName>
    <definedName name="HTML_LineAfter" hidden="1">FALSE</definedName>
    <definedName name="HTML_LineBefore" hidden="1">FALSE</definedName>
    <definedName name="HTML_Name" hidden="1">"David Frees"</definedName>
    <definedName name="HTML_OBDlg2" hidden="1">TRUE</definedName>
    <definedName name="HTML_OBDlg4" hidden="1">TRUE</definedName>
    <definedName name="HTML_OS" hidden="1">0</definedName>
    <definedName name="HTML_PathFile" hidden="1">"D:\Documents\Summary4.htm"</definedName>
    <definedName name="HTML_Title" hidden="1">"Spr98Enr"</definedName>
    <definedName name="_xlnm.Print_Titles" localSheetId="4">'Credit Hours'!$1:$1</definedName>
    <definedName name="_xlnm.Print_Titles" localSheetId="5">'Credit Hours - not used'!$1:$1</definedName>
  </definedNames>
  <calcPr fullCalcOnLoad="1"/>
</workbook>
</file>

<file path=xl/comments5.xml><?xml version="1.0" encoding="utf-8"?>
<comments xmlns="http://schemas.openxmlformats.org/spreadsheetml/2006/main">
  <authors>
    <author>Nathan</author>
  </authors>
  <commentList>
    <comment ref="D44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Hrs SPS from A&amp;M</t>
        </r>
      </text>
    </comment>
    <comment ref="D5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36 Hrs CHP ST</t>
        </r>
      </text>
    </comment>
    <comment ref="D2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105 EHL Hours</t>
        </r>
      </text>
    </comment>
    <comment ref="D33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90 from GS and 129 from GY</t>
        </r>
      </text>
    </comment>
    <comment ref="C2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27 EHL</t>
        </r>
      </text>
    </comment>
    <comment ref="C33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144 from GS and 93 from GY</t>
        </r>
      </text>
    </comment>
    <comment ref="C44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Hrs SPS from A&amp;M</t>
        </r>
      </text>
    </comment>
    <comment ref="C5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36 Hrs CHP ST</t>
        </r>
      </text>
    </comment>
    <comment ref="D30" authorId="0">
      <text>
        <r>
          <rPr>
            <b/>
            <sz val="9"/>
            <rFont val="Tahoma"/>
            <family val="0"/>
          </rPr>
          <t>Nathan:</t>
        </r>
        <r>
          <rPr>
            <sz val="9"/>
            <rFont val="Tahoma"/>
            <family val="0"/>
          </rPr>
          <t xml:space="preserve">
Includes 18 CL Hours</t>
        </r>
      </text>
    </comment>
    <comment ref="D27" authorId="0">
      <text>
        <r>
          <rPr>
            <b/>
            <sz val="9"/>
            <rFont val="Tahoma"/>
            <family val="0"/>
          </rPr>
          <t>Nathan:</t>
        </r>
        <r>
          <rPr>
            <sz val="9"/>
            <rFont val="Tahoma"/>
            <family val="0"/>
          </rPr>
          <t xml:space="preserve">
Includes 174 EDC Hours</t>
        </r>
      </text>
    </comment>
    <comment ref="C61" authorId="0">
      <text>
        <r>
          <rPr>
            <b/>
            <sz val="9"/>
            <rFont val="Tahoma"/>
            <family val="0"/>
          </rPr>
          <t>Nathan:</t>
        </r>
        <r>
          <rPr>
            <sz val="9"/>
            <rFont val="Tahoma"/>
            <family val="0"/>
          </rPr>
          <t xml:space="preserve">
Includes 308 IEP and 39 ESL hours</t>
        </r>
      </text>
    </comment>
  </commentList>
</comments>
</file>

<file path=xl/comments6.xml><?xml version="1.0" encoding="utf-8"?>
<comments xmlns="http://schemas.openxmlformats.org/spreadsheetml/2006/main">
  <authors>
    <author>Debbie Stowers</author>
  </authors>
  <commentList>
    <comment ref="D57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18 CHP ST</t>
        </r>
      </text>
    </comment>
    <comment ref="D51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9 CHP SPS</t>
        </r>
      </text>
    </comment>
    <comment ref="D42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RE 101 taught at Oakwood</t>
        </r>
      </text>
    </comment>
    <comment ref="D59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4 CHP PHSl  taught at Calhoun</t>
        </r>
      </text>
    </comment>
  </commentList>
</comments>
</file>

<file path=xl/sharedStrings.xml><?xml version="1.0" encoding="utf-8"?>
<sst xmlns="http://schemas.openxmlformats.org/spreadsheetml/2006/main" count="542" uniqueCount="185">
  <si>
    <t>Undergraduate</t>
  </si>
  <si>
    <t>Graduate</t>
  </si>
  <si>
    <t>Grand</t>
  </si>
  <si>
    <t>Full Time</t>
  </si>
  <si>
    <t>Part Time</t>
  </si>
  <si>
    <t>Total</t>
  </si>
  <si>
    <t>College/Division</t>
  </si>
  <si>
    <t>ENG</t>
  </si>
  <si>
    <t>LA</t>
  </si>
  <si>
    <t>NUR</t>
  </si>
  <si>
    <t>SCI</t>
  </si>
  <si>
    <t>ND</t>
  </si>
  <si>
    <t>ESP</t>
  </si>
  <si>
    <t>Total for the Colleges</t>
  </si>
  <si>
    <t>Grand Total</t>
  </si>
  <si>
    <t>Full-Time</t>
  </si>
  <si>
    <t xml:space="preserve"> +/- From</t>
  </si>
  <si>
    <t>% Change</t>
  </si>
  <si>
    <t>Enrollment by College</t>
  </si>
  <si>
    <t>Administrative Science</t>
  </si>
  <si>
    <t>Engineering</t>
  </si>
  <si>
    <t>Liberal Arts</t>
  </si>
  <si>
    <t>Nursing</t>
  </si>
  <si>
    <t>Science</t>
  </si>
  <si>
    <t>Early Start</t>
  </si>
  <si>
    <t>Credit Hour Production</t>
  </si>
  <si>
    <t>Other</t>
  </si>
  <si>
    <t>Subtotal</t>
  </si>
  <si>
    <t>Part-Time</t>
  </si>
  <si>
    <t>ACC</t>
  </si>
  <si>
    <t>FIN</t>
  </si>
  <si>
    <t>MGT</t>
  </si>
  <si>
    <t>MKT</t>
  </si>
  <si>
    <t>UND/PEN</t>
  </si>
  <si>
    <t>College of Engineering</t>
  </si>
  <si>
    <t>CHE</t>
  </si>
  <si>
    <t>CPE</t>
  </si>
  <si>
    <t>EE</t>
  </si>
  <si>
    <t>ISE</t>
  </si>
  <si>
    <t>OPE</t>
  </si>
  <si>
    <t>College of Liberal Arts</t>
  </si>
  <si>
    <t>ART</t>
  </si>
  <si>
    <t>CM</t>
  </si>
  <si>
    <t>EED</t>
  </si>
  <si>
    <t>EH</t>
  </si>
  <si>
    <t>FLT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</si>
  <si>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</si>
  <si>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</si>
  <si>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</si>
  <si>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</si>
  <si>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</si>
  <si>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</si>
  <si>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</si>
  <si>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</si>
  <si>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</si>
  <si>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</si>
  <si>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</si>
  <si>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</si>
  <si>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CE</t>
  </si>
  <si>
    <t>OR</t>
  </si>
  <si>
    <t>OSE</t>
  </si>
  <si>
    <t>PA</t>
  </si>
  <si>
    <t>ATS</t>
  </si>
  <si>
    <t>MTS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</si>
  <si>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</si>
  <si>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</si>
  <si>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</si>
  <si>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</si>
  <si>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</si>
  <si>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</si>
  <si>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Info. Systems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</si>
  <si>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</si>
  <si>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</si>
  <si>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</si>
  <si>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</si>
  <si>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</si>
  <si>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</si>
  <si>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</si>
  <si>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</si>
  <si>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</si>
  <si>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</t>
  </si>
  <si>
    <t>Optical Science Eng.</t>
  </si>
  <si>
    <t>Art, Hum. &amp; Sci. (SOC)</t>
  </si>
  <si>
    <t>Art, Hum. &amp; Sci. (PY)</t>
  </si>
  <si>
    <t>Art</t>
  </si>
  <si>
    <t>Communication</t>
  </si>
  <si>
    <t>Education</t>
  </si>
  <si>
    <t>English</t>
  </si>
  <si>
    <t>Foreign Languages</t>
  </si>
  <si>
    <t>History</t>
  </si>
  <si>
    <t>Music/Music Education</t>
  </si>
  <si>
    <t>Philosophy</t>
  </si>
  <si>
    <t>Political Science</t>
  </si>
  <si>
    <t>Psychology</t>
  </si>
  <si>
    <t>Sociology</t>
  </si>
  <si>
    <t>Social Science</t>
  </si>
  <si>
    <t>Women's Studies</t>
  </si>
  <si>
    <t>Astronomy</t>
  </si>
  <si>
    <t>Atmospheric Science</t>
  </si>
  <si>
    <t>Biology</t>
  </si>
  <si>
    <t>Chemistry</t>
  </si>
  <si>
    <t>Computer Science</t>
  </si>
  <si>
    <t>Materials Science</t>
  </si>
  <si>
    <t>Mathematics</t>
  </si>
  <si>
    <t>Optics</t>
  </si>
  <si>
    <t>Physics</t>
  </si>
  <si>
    <t>Co - op (Work)</t>
  </si>
  <si>
    <t>HPE</t>
  </si>
  <si>
    <t>Honors</t>
  </si>
  <si>
    <t>Library</t>
  </si>
  <si>
    <t>Military Science</t>
  </si>
  <si>
    <t>Co - op (Parallel)</t>
  </si>
  <si>
    <t>College of Nursing</t>
  </si>
  <si>
    <t>ME</t>
  </si>
  <si>
    <t>Dual Enrollment</t>
  </si>
  <si>
    <t>DE</t>
  </si>
  <si>
    <t>NUJ</t>
  </si>
  <si>
    <t>NUL</t>
  </si>
  <si>
    <t>NUN</t>
  </si>
  <si>
    <t>NUS</t>
  </si>
  <si>
    <t>AE</t>
  </si>
  <si>
    <t>FINAL</t>
  </si>
  <si>
    <t>Spring 2002</t>
  </si>
  <si>
    <t>Space Academy</t>
  </si>
  <si>
    <t>UND</t>
  </si>
  <si>
    <t>Environmental Science (sans Space Academy)</t>
  </si>
  <si>
    <t>Spring 2003</t>
  </si>
  <si>
    <t>Biotechnology Science &amp; Engineering</t>
  </si>
  <si>
    <t xml:space="preserve">Geography </t>
  </si>
  <si>
    <t>Nondegree</t>
  </si>
  <si>
    <t>Undecided/Pending</t>
  </si>
  <si>
    <t>Other*</t>
  </si>
  <si>
    <t>FLFR</t>
  </si>
  <si>
    <t>FLGR</t>
  </si>
  <si>
    <t>FLSP</t>
  </si>
  <si>
    <t>FLTF</t>
  </si>
  <si>
    <t>FLTS</t>
  </si>
  <si>
    <t>FLTR</t>
  </si>
  <si>
    <t>Music</t>
  </si>
  <si>
    <t xml:space="preserve">Environmental Science </t>
  </si>
  <si>
    <t>Early Start/Dual Enrollment</t>
  </si>
  <si>
    <t>FLTG</t>
  </si>
  <si>
    <t>FLRU</t>
  </si>
  <si>
    <t>AMA</t>
  </si>
  <si>
    <t>BTSE</t>
  </si>
  <si>
    <t>Business Administration</t>
  </si>
  <si>
    <t>BUS</t>
  </si>
  <si>
    <t>College of Business Administration</t>
  </si>
  <si>
    <t>Business Admimistration</t>
  </si>
  <si>
    <t>MOD</t>
  </si>
  <si>
    <t>HRM</t>
  </si>
  <si>
    <t>ESS</t>
  </si>
  <si>
    <t>NURP</t>
  </si>
  <si>
    <t>Business Adminstration</t>
  </si>
  <si>
    <t>Engineering - Masters</t>
  </si>
  <si>
    <t>Engineering - Doctorate</t>
  </si>
  <si>
    <t>Engineering - Total Graduate</t>
  </si>
  <si>
    <t>Science - Masters</t>
  </si>
  <si>
    <t xml:space="preserve">MA </t>
  </si>
  <si>
    <t>Science - Doctorate</t>
  </si>
  <si>
    <t>Science - Total Graduate</t>
  </si>
  <si>
    <t>Spring 2011</t>
  </si>
  <si>
    <t>Spring 2011 (1/25/2011)</t>
  </si>
  <si>
    <t>IAS</t>
  </si>
  <si>
    <t>SWES</t>
  </si>
  <si>
    <t>SWES*</t>
  </si>
  <si>
    <t>* Graduate Certificate</t>
  </si>
  <si>
    <t>Information Systems</t>
  </si>
  <si>
    <t>Modeling &amp; Simulation</t>
  </si>
  <si>
    <t>University Life</t>
  </si>
  <si>
    <t>Co - op (Internship)</t>
  </si>
  <si>
    <t>Spring 2012</t>
  </si>
  <si>
    <t>From Spring 2011</t>
  </si>
  <si>
    <t>Spring 2012 (1/24/2012)</t>
  </si>
  <si>
    <t>IS</t>
  </si>
  <si>
    <t>ASE</t>
  </si>
  <si>
    <t>TIM*</t>
  </si>
  <si>
    <t>FCPM*</t>
  </si>
  <si>
    <t>TC*</t>
  </si>
  <si>
    <t>TSOL*</t>
  </si>
  <si>
    <t>FNCP*.</t>
  </si>
  <si>
    <t>NUED*</t>
  </si>
  <si>
    <t>ILC*</t>
  </si>
  <si>
    <t>IAMI*</t>
  </si>
  <si>
    <t xml:space="preserve"> * Other includes: Co-op, HPE, Honors, ILC, Library, MIL and Career Exploration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</si>
</sst>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%;\(0%\)"/>
    <numFmt numFmtId="166" formatCode="#,##0.0_);\(#,##0.0\)"/>
    <numFmt numFmtId="167" formatCode="_(* #,##0_);_(* \(#,##0\);_(* &quot;-&quot;??_);_(@_)"/>
    <numFmt numFmtId="168" formatCode="0\ "/>
    <numFmt numFmtId="169" formatCode="#,##0.0_);[Red]\(#,##0.0\)"/>
    <numFmt numFmtId="170" formatCode="0.00%;[Red]\(0.00%\)"/>
    <numFmt numFmtId="171" formatCode="0.0%;\(0.0%\)"/>
    <numFmt numFmtId="172" formatCode="_(* #,##0.0_);_(* \(#,##0.0\);_(* &quot;-&quot;?_);_(@_)"/>
    <numFmt numFmtId="173" formatCode="0_);\(0\)"/>
    <numFmt numFmtId="174" formatCode="\(0\)"/>
    <numFmt numFmtId="175" formatCode="0.0"/>
    <numFmt numFmtId="176" formatCode="00"/>
    <numFmt numFmtId="177" formatCode="0.0%;[Red]\(0.0%\)"/>
    <numFmt numFmtId="178" formatCode="[$-409]dddd\,\ mmmm\ dd\,\ yyyy"/>
    <numFmt numFmtId="179" formatCode="mm/dd/yy;@"/>
    <numFmt numFmtId="180" formatCode="0.0_);\(0.0\)"/>
    <numFmt numFmtId="181" formatCode="#,##0.0"/>
    <numFmt numFmtId="182" formatCode="[$-409]h:mm:ss\ AM/PM"/>
    <numFmt numFmtId="183" formatCode="_(* #,##0.0_);_(* \(#,##0.0\);_(* &quot;--&quot;?_);_(@_)"/>
  </numFmts>
  <fonts count="53">
    <font>
      <sz val="10"/>
      <name val="Arial"/>
      <family val="0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9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9" fontId="5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0" fillId="0" borderId="19" xfId="42" applyNumberFormat="1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/>
    </xf>
    <xf numFmtId="171" fontId="10" fillId="0" borderId="19" xfId="59" applyNumberFormat="1" applyFont="1" applyBorder="1" applyAlignment="1">
      <alignment horizontal="center"/>
    </xf>
    <xf numFmtId="0" fontId="10" fillId="0" borderId="0" xfId="0" applyFont="1" applyAlignment="1">
      <alignment/>
    </xf>
    <xf numFmtId="14" fontId="10" fillId="0" borderId="14" xfId="42" applyNumberFormat="1" applyFont="1" applyBorder="1" applyAlignment="1">
      <alignment horizontal="center"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164" fontId="0" fillId="0" borderId="0" xfId="42" applyNumberFormat="1" applyAlignment="1">
      <alignment/>
    </xf>
    <xf numFmtId="164" fontId="10" fillId="0" borderId="0" xfId="42" applyNumberFormat="1" applyFont="1" applyAlignment="1">
      <alignment horizontal="center"/>
    </xf>
    <xf numFmtId="171" fontId="0" fillId="0" borderId="0" xfId="59" applyNumberFormat="1" applyAlignment="1">
      <alignment horizontal="center"/>
    </xf>
    <xf numFmtId="164" fontId="0" fillId="0" borderId="11" xfId="42" applyNumberFormat="1" applyBorder="1" applyAlignment="1">
      <alignment/>
    </xf>
    <xf numFmtId="171" fontId="0" fillId="0" borderId="19" xfId="59" applyNumberFormat="1" applyBorder="1" applyAlignment="1">
      <alignment horizontal="center"/>
    </xf>
    <xf numFmtId="171" fontId="0" fillId="0" borderId="11" xfId="59" applyNumberFormat="1" applyBorder="1" applyAlignment="1">
      <alignment horizontal="center"/>
    </xf>
    <xf numFmtId="167" fontId="0" fillId="0" borderId="11" xfId="42" applyNumberFormat="1" applyBorder="1" applyAlignment="1">
      <alignment/>
    </xf>
    <xf numFmtId="171" fontId="0" fillId="0" borderId="14" xfId="59" applyNumberFormat="1" applyBorder="1" applyAlignment="1">
      <alignment horizontal="center"/>
    </xf>
    <xf numFmtId="0" fontId="11" fillId="0" borderId="0" xfId="0" applyFont="1" applyAlignment="1">
      <alignment/>
    </xf>
    <xf numFmtId="169" fontId="6" fillId="0" borderId="0" xfId="0" applyNumberFormat="1" applyFont="1" applyAlignment="1">
      <alignment vertical="center"/>
    </xf>
    <xf numFmtId="169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9" fontId="8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0" fontId="1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Alignment="1">
      <alignment horizontal="left" indent="3"/>
    </xf>
    <xf numFmtId="0" fontId="5" fillId="0" borderId="0" xfId="0" applyFont="1" applyAlignment="1" quotePrefix="1">
      <alignment horizontal="left"/>
    </xf>
    <xf numFmtId="169" fontId="6" fillId="0" borderId="0" xfId="0" applyNumberFormat="1" applyFont="1" applyAlignment="1" quotePrefix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69" fontId="6" fillId="33" borderId="0" xfId="0" applyNumberFormat="1" applyFont="1" applyFill="1" applyBorder="1" applyAlignment="1">
      <alignment vertical="center"/>
    </xf>
    <xf numFmtId="169" fontId="7" fillId="33" borderId="0" xfId="0" applyNumberFormat="1" applyFont="1" applyFill="1" applyBorder="1" applyAlignment="1">
      <alignment vertical="center"/>
    </xf>
    <xf numFmtId="170" fontId="7" fillId="33" borderId="0" xfId="0" applyNumberFormat="1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9" fontId="6" fillId="33" borderId="0" xfId="0" applyNumberFormat="1" applyFont="1" applyFill="1" applyAlignment="1">
      <alignment vertical="center"/>
    </xf>
    <xf numFmtId="169" fontId="7" fillId="33" borderId="0" xfId="0" applyNumberFormat="1" applyFont="1" applyFill="1" applyAlignment="1">
      <alignment vertical="center"/>
    </xf>
    <xf numFmtId="0" fontId="6" fillId="0" borderId="0" xfId="0" applyFont="1" applyAlignment="1" quotePrefix="1">
      <alignment horizontal="center"/>
    </xf>
    <xf numFmtId="0" fontId="10" fillId="0" borderId="14" xfId="0" applyFont="1" applyBorder="1" applyAlignment="1">
      <alignment horizontal="center"/>
    </xf>
    <xf numFmtId="171" fontId="10" fillId="0" borderId="14" xfId="59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17" xfId="42" applyNumberFormat="1" applyBorder="1" applyAlignment="1">
      <alignment/>
    </xf>
    <xf numFmtId="37" fontId="0" fillId="0" borderId="17" xfId="0" applyNumberFormat="1" applyBorder="1" applyAlignment="1">
      <alignment/>
    </xf>
    <xf numFmtId="171" fontId="0" fillId="0" borderId="17" xfId="59" applyNumberFormat="1" applyBorder="1" applyAlignment="1">
      <alignment horizontal="center"/>
    </xf>
    <xf numFmtId="164" fontId="0" fillId="0" borderId="17" xfId="42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 quotePrefix="1">
      <alignment/>
    </xf>
    <xf numFmtId="16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4" fillId="0" borderId="0" xfId="0" applyFont="1" applyAlignment="1">
      <alignment/>
    </xf>
    <xf numFmtId="164" fontId="0" fillId="0" borderId="11" xfId="42" applyNumberFormat="1" applyFill="1" applyBorder="1" applyAlignment="1">
      <alignment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Alignment="1">
      <alignment vertical="center"/>
    </xf>
    <xf numFmtId="164" fontId="0" fillId="0" borderId="0" xfId="42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9.8515625" style="0" customWidth="1"/>
    <col min="3" max="3" width="17.7109375" style="45" customWidth="1"/>
    <col min="4" max="4" width="2.140625" style="0" customWidth="1"/>
    <col min="5" max="5" width="17.7109375" style="45" customWidth="1"/>
    <col min="6" max="6" width="1.7109375" style="0" customWidth="1"/>
    <col min="7" max="7" width="13.28125" style="0" customWidth="1"/>
    <col min="8" max="8" width="1.7109375" style="0" customWidth="1"/>
    <col min="9" max="9" width="18.57421875" style="47" customWidth="1"/>
  </cols>
  <sheetData>
    <row r="1" spans="3:5" ht="12.75">
      <c r="C1" s="46" t="s">
        <v>121</v>
      </c>
      <c r="E1" s="46" t="s">
        <v>121</v>
      </c>
    </row>
    <row r="2" spans="3:9" ht="12.75">
      <c r="C2" s="31" t="s">
        <v>161</v>
      </c>
      <c r="D2" s="32"/>
      <c r="E2" s="31" t="s">
        <v>171</v>
      </c>
      <c r="G2" s="33" t="s">
        <v>16</v>
      </c>
      <c r="H2" s="34"/>
      <c r="I2" s="35" t="s">
        <v>17</v>
      </c>
    </row>
    <row r="3" spans="3:9" ht="12.75">
      <c r="C3" s="37">
        <v>40568</v>
      </c>
      <c r="D3" s="36"/>
      <c r="E3" s="37">
        <v>40932</v>
      </c>
      <c r="G3" s="78" t="s">
        <v>161</v>
      </c>
      <c r="H3" s="34"/>
      <c r="I3" s="79" t="s">
        <v>172</v>
      </c>
    </row>
    <row r="4" spans="1:9" ht="12.75">
      <c r="A4" s="36" t="s">
        <v>18</v>
      </c>
      <c r="C4" s="48"/>
      <c r="D4" s="36"/>
      <c r="E4" s="48"/>
      <c r="G4" s="38"/>
      <c r="H4" s="39"/>
      <c r="I4" s="49"/>
    </row>
    <row r="5" spans="3:9" ht="12.75">
      <c r="C5" s="48"/>
      <c r="E5" s="48"/>
      <c r="G5" s="38"/>
      <c r="H5" s="39"/>
      <c r="I5" s="50"/>
    </row>
    <row r="6" spans="2:9" ht="12.75">
      <c r="B6" t="s">
        <v>145</v>
      </c>
      <c r="C6" s="51">
        <v>1245</v>
      </c>
      <c r="D6" s="40"/>
      <c r="E6" s="51">
        <v>1306</v>
      </c>
      <c r="G6" s="41">
        <f>E6-C6</f>
        <v>61</v>
      </c>
      <c r="H6" s="42"/>
      <c r="I6" s="50">
        <f>IF(E6&gt;C6,IF(C6,G6/C6,1),IF(C6,G6/C6,0))</f>
        <v>0.04899598393574297</v>
      </c>
    </row>
    <row r="7" spans="3:9" ht="6" customHeight="1">
      <c r="C7" s="51"/>
      <c r="D7" s="40"/>
      <c r="E7" s="51"/>
      <c r="G7" s="41"/>
      <c r="H7" s="42"/>
      <c r="I7" s="50"/>
    </row>
    <row r="8" spans="2:9" ht="12.75">
      <c r="B8" t="s">
        <v>20</v>
      </c>
      <c r="C8" s="51">
        <v>2211</v>
      </c>
      <c r="D8" s="40"/>
      <c r="E8" s="51">
        <v>2238</v>
      </c>
      <c r="G8" s="41">
        <f>E8-C8</f>
        <v>27</v>
      </c>
      <c r="H8" s="42"/>
      <c r="I8" s="50">
        <f>IF(E8&gt;C8,IF(C8,G8/C8,1),IF(C8,G8/C8,0))</f>
        <v>0.012211668928086838</v>
      </c>
    </row>
    <row r="9" spans="3:9" ht="6" customHeight="1">
      <c r="C9" s="51"/>
      <c r="D9" s="40"/>
      <c r="E9" s="51"/>
      <c r="G9" s="41"/>
      <c r="H9" s="42"/>
      <c r="I9" s="50"/>
    </row>
    <row r="10" spans="2:9" ht="12.75">
      <c r="B10" t="s">
        <v>21</v>
      </c>
      <c r="C10" s="51">
        <v>1102</v>
      </c>
      <c r="D10" s="40"/>
      <c r="E10" s="51">
        <v>1032</v>
      </c>
      <c r="G10" s="41">
        <f>E10-C10</f>
        <v>-70</v>
      </c>
      <c r="H10" s="42"/>
      <c r="I10" s="50">
        <f>IF(E10&gt;C10,IF(C10,G10/C10,1),IF(C10,G10/C10,0))</f>
        <v>-0.06352087114337568</v>
      </c>
    </row>
    <row r="11" spans="3:9" ht="6" customHeight="1">
      <c r="C11" s="51"/>
      <c r="D11" s="40"/>
      <c r="E11" s="51"/>
      <c r="G11" s="41"/>
      <c r="H11" s="42"/>
      <c r="I11" s="50"/>
    </row>
    <row r="12" spans="2:9" ht="12.75">
      <c r="B12" t="s">
        <v>22</v>
      </c>
      <c r="C12" s="51">
        <v>836</v>
      </c>
      <c r="D12" s="40"/>
      <c r="E12" s="51">
        <v>871</v>
      </c>
      <c r="G12" s="41">
        <f>E12-C12</f>
        <v>35</v>
      </c>
      <c r="H12" s="42"/>
      <c r="I12" s="50">
        <f>IF(E12&gt;C12,IF(C12,G12/C12,1),IF(C12,G12/C12,0))</f>
        <v>0.041866028708133975</v>
      </c>
    </row>
    <row r="13" spans="3:9" ht="6" customHeight="1">
      <c r="C13" s="51"/>
      <c r="D13" s="40"/>
      <c r="E13" s="51"/>
      <c r="G13" s="41"/>
      <c r="H13" s="42"/>
      <c r="I13" s="50"/>
    </row>
    <row r="14" spans="2:9" ht="12.75">
      <c r="B14" t="s">
        <v>23</v>
      </c>
      <c r="C14" s="51">
        <v>1288</v>
      </c>
      <c r="D14" s="40"/>
      <c r="E14" s="51">
        <v>1275</v>
      </c>
      <c r="G14" s="41">
        <f>E14-C14</f>
        <v>-13</v>
      </c>
      <c r="H14" s="42"/>
      <c r="I14" s="50">
        <f>IF(E14&gt;C14,IF(C14,G14/C14,1),IF(C14,G14/C14,0))</f>
        <v>-0.010093167701863354</v>
      </c>
    </row>
    <row r="15" spans="3:9" ht="6" customHeight="1">
      <c r="C15" s="51"/>
      <c r="D15" s="40"/>
      <c r="E15" s="51"/>
      <c r="G15" s="41"/>
      <c r="H15" s="42"/>
      <c r="I15" s="50"/>
    </row>
    <row r="16" spans="2:9" ht="13.5" customHeight="1">
      <c r="B16" t="s">
        <v>24</v>
      </c>
      <c r="C16" s="51">
        <v>0</v>
      </c>
      <c r="D16" s="40"/>
      <c r="E16" s="51">
        <v>1</v>
      </c>
      <c r="G16" s="41">
        <f>E16-C16</f>
        <v>1</v>
      </c>
      <c r="H16" s="42"/>
      <c r="I16" s="50">
        <f>IF(E16&gt;C16,IF(C16,G16/C16,1),IF(C16,G16/C16,0))</f>
        <v>1</v>
      </c>
    </row>
    <row r="17" spans="3:9" ht="6" customHeight="1">
      <c r="C17" s="51"/>
      <c r="D17" s="40"/>
      <c r="E17" s="51"/>
      <c r="G17" s="41"/>
      <c r="H17" s="42"/>
      <c r="I17" s="50"/>
    </row>
    <row r="18" spans="2:9" ht="13.5" customHeight="1">
      <c r="B18" t="s">
        <v>114</v>
      </c>
      <c r="C18" s="51">
        <v>45</v>
      </c>
      <c r="D18" s="40"/>
      <c r="E18" s="51">
        <v>58</v>
      </c>
      <c r="G18" s="41">
        <f>E18-C18</f>
        <v>13</v>
      </c>
      <c r="H18" s="42"/>
      <c r="I18" s="50">
        <f>IF(E18&gt;C18,IF(C18,G18/C18,1),IF(C18,G18/C18,0))</f>
        <v>0.28888888888888886</v>
      </c>
    </row>
    <row r="19" spans="3:9" ht="6" customHeight="1">
      <c r="C19" s="51"/>
      <c r="D19" s="40"/>
      <c r="E19" s="51"/>
      <c r="G19" s="41"/>
      <c r="H19" s="42"/>
      <c r="I19" s="50"/>
    </row>
    <row r="20" spans="2:9" ht="13.5" customHeight="1">
      <c r="B20" t="s">
        <v>130</v>
      </c>
      <c r="C20" s="51">
        <v>190</v>
      </c>
      <c r="D20" s="40"/>
      <c r="E20" s="51">
        <v>169</v>
      </c>
      <c r="G20" s="41">
        <f>E20-C20</f>
        <v>-21</v>
      </c>
      <c r="H20" s="42"/>
      <c r="I20" s="50">
        <f>IF(E20&gt;C20,IF(C20,G20/C20,1),IF(C20,G20/C20,0))</f>
        <v>-0.11052631578947368</v>
      </c>
    </row>
    <row r="21" spans="3:9" ht="6" customHeight="1">
      <c r="C21" s="51"/>
      <c r="D21" s="40"/>
      <c r="E21" s="51"/>
      <c r="G21" s="41"/>
      <c r="H21" s="42"/>
      <c r="I21" s="50"/>
    </row>
    <row r="22" spans="2:9" ht="12.75" customHeight="1">
      <c r="B22" t="s">
        <v>129</v>
      </c>
      <c r="C22" s="51">
        <v>258</v>
      </c>
      <c r="D22" s="40"/>
      <c r="E22" s="51">
        <f>128+27+4+99</f>
        <v>258</v>
      </c>
      <c r="G22" s="41">
        <f>E22-C22</f>
        <v>0</v>
      </c>
      <c r="H22" s="42"/>
      <c r="I22" s="50">
        <f>IF(E22&gt;C22,IF(C22,G22/C22,1),IF(C22,G22/C22,0))</f>
        <v>0</v>
      </c>
    </row>
    <row r="23" spans="3:9" ht="6" customHeight="1">
      <c r="C23" s="51"/>
      <c r="D23" s="40"/>
      <c r="E23" s="51"/>
      <c r="G23" s="41"/>
      <c r="H23" s="42"/>
      <c r="I23" s="52"/>
    </row>
    <row r="24" spans="2:9" ht="12.75">
      <c r="B24" s="80" t="s">
        <v>5</v>
      </c>
      <c r="C24" s="81">
        <f>SUM(C6:C22)</f>
        <v>7175</v>
      </c>
      <c r="D24" s="40"/>
      <c r="E24" s="81">
        <f>SUM(E6:E22)</f>
        <v>7208</v>
      </c>
      <c r="G24" s="82">
        <f>SUM(G6:G22)</f>
        <v>33</v>
      </c>
      <c r="H24" s="42"/>
      <c r="I24" s="83">
        <f>IF(E24&gt;C24,IF(C24,G24/C24,1),IF(C24,G24/C24,0))</f>
        <v>0.004599303135888502</v>
      </c>
    </row>
    <row r="25" spans="3:9" ht="12.75">
      <c r="C25" s="48"/>
      <c r="E25" s="48"/>
      <c r="G25" s="38"/>
      <c r="H25" s="39"/>
      <c r="I25" s="49"/>
    </row>
    <row r="26" spans="1:9" ht="12.75">
      <c r="A26" s="36" t="s">
        <v>25</v>
      </c>
      <c r="C26" s="48"/>
      <c r="D26" s="36"/>
      <c r="E26" s="48"/>
      <c r="G26" s="38"/>
      <c r="H26" s="39"/>
      <c r="I26" s="50"/>
    </row>
    <row r="27" spans="3:9" ht="12.75">
      <c r="C27" s="48"/>
      <c r="E27" s="48"/>
      <c r="G27" s="38"/>
      <c r="H27" s="39"/>
      <c r="I27" s="50"/>
    </row>
    <row r="28" spans="2:9" ht="12.75">
      <c r="B28" t="s">
        <v>145</v>
      </c>
      <c r="C28" s="101">
        <v>11468</v>
      </c>
      <c r="E28" s="101">
        <v>12001</v>
      </c>
      <c r="G28" s="38">
        <f>E28-C28</f>
        <v>533</v>
      </c>
      <c r="H28" s="39"/>
      <c r="I28" s="50">
        <f>IF(E28&gt;C28,IF(C28,G28/C28,1),IF(C28,G28/C28,0))</f>
        <v>0.04647715381932333</v>
      </c>
    </row>
    <row r="29" spans="3:9" ht="6" customHeight="1">
      <c r="C29" s="101"/>
      <c r="E29" s="101"/>
      <c r="G29" s="38"/>
      <c r="H29" s="39"/>
      <c r="I29" s="50"/>
    </row>
    <row r="30" spans="2:9" ht="12.75">
      <c r="B30" t="s">
        <v>20</v>
      </c>
      <c r="C30" s="101">
        <v>13919</v>
      </c>
      <c r="E30" s="101">
        <v>14457</v>
      </c>
      <c r="G30" s="38">
        <f>E30-C30</f>
        <v>538</v>
      </c>
      <c r="H30" s="39"/>
      <c r="I30" s="50">
        <f>IF(E30&gt;C30,IF(C30,G30/C30,1),IF(C30,G30/C30,0))</f>
        <v>0.038652202026007616</v>
      </c>
    </row>
    <row r="31" spans="3:9" ht="6" customHeight="1">
      <c r="C31" s="101"/>
      <c r="E31" s="101"/>
      <c r="G31" s="38"/>
      <c r="H31" s="39"/>
      <c r="I31" s="50"/>
    </row>
    <row r="32" spans="2:9" ht="12.75">
      <c r="B32" t="s">
        <v>21</v>
      </c>
      <c r="C32" s="101">
        <v>20957</v>
      </c>
      <c r="E32" s="101">
        <v>19871</v>
      </c>
      <c r="G32" s="38">
        <f>E32-C32</f>
        <v>-1086</v>
      </c>
      <c r="H32" s="39"/>
      <c r="I32" s="50">
        <f>IF(E32&gt;C32,IF(C32,G32/C32,1),IF(C32,G32/C32,0))</f>
        <v>-0.05182039414038269</v>
      </c>
    </row>
    <row r="33" spans="3:9" ht="6" customHeight="1">
      <c r="C33" s="101"/>
      <c r="E33" s="101"/>
      <c r="G33" s="38"/>
      <c r="H33" s="39"/>
      <c r="I33" s="50"/>
    </row>
    <row r="34" spans="2:9" ht="12.75">
      <c r="B34" t="s">
        <v>22</v>
      </c>
      <c r="C34" s="101">
        <v>6870</v>
      </c>
      <c r="E34" s="101">
        <v>7806</v>
      </c>
      <c r="G34" s="38">
        <f>E34-C34</f>
        <v>936</v>
      </c>
      <c r="H34" s="39"/>
      <c r="I34" s="50">
        <f>IF(E34&gt;C34,IF(C34,G34/C34,1),IF(C34,G34/C34,0))</f>
        <v>0.13624454148471615</v>
      </c>
    </row>
    <row r="35" spans="3:9" ht="6" customHeight="1">
      <c r="C35" s="101"/>
      <c r="E35" s="101"/>
      <c r="G35" s="38"/>
      <c r="H35" s="39"/>
      <c r="I35" s="50"/>
    </row>
    <row r="36" spans="2:9" ht="12.75">
      <c r="B36" t="s">
        <v>23</v>
      </c>
      <c r="C36" s="101">
        <v>19758</v>
      </c>
      <c r="E36" s="101">
        <v>20068</v>
      </c>
      <c r="G36" s="38">
        <f>E36-C36</f>
        <v>310</v>
      </c>
      <c r="H36" s="39"/>
      <c r="I36" s="50">
        <f>IF(E36&gt;C36,IF(C36,G36/C36,1),IF(C36,G36/C36,0))</f>
        <v>0.015689847150521307</v>
      </c>
    </row>
    <row r="37" spans="3:9" ht="6" customHeight="1">
      <c r="C37" s="101"/>
      <c r="E37" s="101"/>
      <c r="G37" s="38"/>
      <c r="H37" s="39"/>
      <c r="I37" s="50"/>
    </row>
    <row r="38" spans="2:9" ht="12.75">
      <c r="B38" t="s">
        <v>131</v>
      </c>
      <c r="C38" s="101">
        <v>2569.5</v>
      </c>
      <c r="E38" s="101">
        <v>2670.5</v>
      </c>
      <c r="G38" s="38">
        <f>E38-C38</f>
        <v>101</v>
      </c>
      <c r="H38" s="39"/>
      <c r="I38" s="50">
        <f>IF(E38&gt;C38,IF(C38,G38/C38,1),IF(C38,G38/C38,0))</f>
        <v>0.03930725822144386</v>
      </c>
    </row>
    <row r="39" spans="3:9" ht="6" customHeight="1">
      <c r="C39" s="48"/>
      <c r="E39" s="48"/>
      <c r="G39" s="38"/>
      <c r="H39" s="39"/>
      <c r="I39" s="52"/>
    </row>
    <row r="40" spans="2:9" ht="12.75">
      <c r="B40" s="80" t="s">
        <v>5</v>
      </c>
      <c r="C40" s="84">
        <f>SUM(C28:C38)</f>
        <v>75541.5</v>
      </c>
      <c r="E40" s="84">
        <f>SUM(E28:E38)</f>
        <v>76873.5</v>
      </c>
      <c r="G40" s="85">
        <f>SUM(G28:G38)</f>
        <v>1332</v>
      </c>
      <c r="H40" s="39"/>
      <c r="I40" s="83">
        <f>IF(E40&gt;C40,IF(C40,G40/C40,1),IF(C40,G40/C40,0))</f>
        <v>0.017632691964019776</v>
      </c>
    </row>
    <row r="41" ht="12.75" customHeight="1"/>
    <row r="45" ht="12.75">
      <c r="B45" s="105" t="s">
        <v>184</v>
      </c>
    </row>
    <row r="46" ht="9.75" customHeight="1">
      <c r="B46" s="53"/>
    </row>
    <row r="47" ht="12.75">
      <c r="B47" s="53"/>
    </row>
    <row r="48" ht="12.75">
      <c r="B48" s="53"/>
    </row>
    <row r="49" ht="9.75" customHeight="1">
      <c r="B49" s="53"/>
    </row>
    <row r="50" ht="12.75">
      <c r="B50" s="86"/>
    </row>
    <row r="51" ht="12.75">
      <c r="B51" s="87"/>
    </row>
    <row r="52" ht="12.75">
      <c r="B52" s="53"/>
    </row>
  </sheetData>
  <sheetProtection/>
  <printOptions horizontalCentered="1"/>
  <pageMargins left="0.5" right="0.5" top="1.25" bottom="1" header="0.5" footer="0.5"/>
  <pageSetup horizontalDpi="600" verticalDpi="600" orientation="portrait" r:id="rId1"/>
  <headerFooter alignWithMargins="0">
    <oddHeader>&amp;C&amp;"Arial,Bold"The University of Alabama in Huntsville&amp;"Arial,Bold Italic"
&amp;"Arial,Bold"Spring 2012
Headcount and Credit Hour Production Report</oddHeader>
    <oddFooter>&amp;L&amp;8Office of Institutional Research
&amp;F &amp;A (np)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="145" zoomScaleNormal="145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9.140625" defaultRowHeight="10.5" customHeight="1"/>
  <cols>
    <col min="1" max="1" width="2.7109375" style="1" customWidth="1"/>
    <col min="2" max="2" width="19.421875" style="1" customWidth="1"/>
    <col min="3" max="5" width="6.7109375" style="1" customWidth="1"/>
    <col min="6" max="6" width="0.85546875" style="1" customWidth="1"/>
    <col min="7" max="9" width="6.7109375" style="1" customWidth="1"/>
    <col min="10" max="10" width="0.85546875" style="1" customWidth="1"/>
    <col min="11" max="11" width="6.7109375" style="1" customWidth="1"/>
    <col min="12" max="12" width="0.85546875" style="2" customWidth="1"/>
    <col min="13" max="15" width="6.7109375" style="1" customWidth="1"/>
    <col min="16" max="16" width="0.85546875" style="1" customWidth="1"/>
    <col min="17" max="19" width="6.7109375" style="1" customWidth="1"/>
    <col min="20" max="20" width="0.85546875" style="1" customWidth="1"/>
    <col min="21" max="21" width="6.7109375" style="1" customWidth="1"/>
    <col min="22" max="16384" width="9.140625" style="1" customWidth="1"/>
  </cols>
  <sheetData>
    <row r="1" spans="1:21" ht="10.5" customHeight="1">
      <c r="A1" s="106"/>
      <c r="B1" s="106"/>
      <c r="C1" s="114" t="s">
        <v>162</v>
      </c>
      <c r="D1" s="115"/>
      <c r="E1" s="115"/>
      <c r="F1" s="115"/>
      <c r="G1" s="115"/>
      <c r="H1" s="115"/>
      <c r="I1" s="115"/>
      <c r="J1" s="115"/>
      <c r="K1" s="116"/>
      <c r="M1" s="114" t="s">
        <v>173</v>
      </c>
      <c r="N1" s="115"/>
      <c r="O1" s="115"/>
      <c r="P1" s="115"/>
      <c r="Q1" s="115"/>
      <c r="R1" s="115"/>
      <c r="S1" s="115"/>
      <c r="T1" s="115"/>
      <c r="U1" s="116"/>
    </row>
    <row r="2" spans="1:21" ht="10.5" customHeight="1">
      <c r="A2" s="106"/>
      <c r="B2" s="106"/>
      <c r="C2" s="112" t="s">
        <v>0</v>
      </c>
      <c r="D2" s="113"/>
      <c r="E2" s="113"/>
      <c r="F2" s="29"/>
      <c r="G2" s="112" t="s">
        <v>1</v>
      </c>
      <c r="H2" s="113"/>
      <c r="I2" s="113"/>
      <c r="J2" s="29"/>
      <c r="K2" s="30" t="s">
        <v>2</v>
      </c>
      <c r="L2" s="5"/>
      <c r="M2" s="112" t="s">
        <v>0</v>
      </c>
      <c r="N2" s="113"/>
      <c r="O2" s="113"/>
      <c r="P2" s="29"/>
      <c r="Q2" s="112" t="s">
        <v>1</v>
      </c>
      <c r="R2" s="113"/>
      <c r="S2" s="113"/>
      <c r="T2" s="29"/>
      <c r="U2" s="30" t="s">
        <v>2</v>
      </c>
    </row>
    <row r="3" spans="1:21" s="6" customFormat="1" ht="10.5" customHeight="1">
      <c r="A3" s="106"/>
      <c r="B3" s="107"/>
      <c r="C3" s="7" t="s">
        <v>3</v>
      </c>
      <c r="D3" s="8" t="s">
        <v>4</v>
      </c>
      <c r="E3" s="8" t="s">
        <v>5</v>
      </c>
      <c r="F3" s="8"/>
      <c r="G3" s="9" t="s">
        <v>3</v>
      </c>
      <c r="H3" s="8" t="s">
        <v>4</v>
      </c>
      <c r="I3" s="8" t="s">
        <v>5</v>
      </c>
      <c r="J3" s="8"/>
      <c r="K3" s="10" t="s">
        <v>5</v>
      </c>
      <c r="L3" s="5"/>
      <c r="M3" s="7" t="s">
        <v>3</v>
      </c>
      <c r="N3" s="8" t="s">
        <v>4</v>
      </c>
      <c r="O3" s="8" t="s">
        <v>5</v>
      </c>
      <c r="P3" s="8"/>
      <c r="Q3" s="9" t="s">
        <v>3</v>
      </c>
      <c r="R3" s="8" t="s">
        <v>4</v>
      </c>
      <c r="S3" s="8" t="s">
        <v>5</v>
      </c>
      <c r="T3" s="8"/>
      <c r="U3" s="10" t="s">
        <v>5</v>
      </c>
    </row>
    <row r="4" spans="1:21" ht="9.75" customHeight="1">
      <c r="A4" s="106"/>
      <c r="B4" s="107"/>
      <c r="C4" s="3"/>
      <c r="D4" s="2"/>
      <c r="E4" s="2"/>
      <c r="F4" s="2"/>
      <c r="G4" s="3"/>
      <c r="H4" s="2"/>
      <c r="I4" s="2"/>
      <c r="J4" s="2"/>
      <c r="K4" s="4"/>
      <c r="L4" s="3"/>
      <c r="M4" s="3"/>
      <c r="N4" s="2"/>
      <c r="O4" s="2"/>
      <c r="P4" s="2"/>
      <c r="Q4" s="3"/>
      <c r="R4" s="2"/>
      <c r="S4" s="2"/>
      <c r="T4" s="2"/>
      <c r="U4" s="4"/>
    </row>
    <row r="5" spans="1:21" ht="9.75" customHeight="1">
      <c r="A5" s="108" t="s">
        <v>6</v>
      </c>
      <c r="B5" s="109"/>
      <c r="C5" s="3"/>
      <c r="D5" s="2"/>
      <c r="E5" s="2"/>
      <c r="F5" s="2"/>
      <c r="G5" s="3"/>
      <c r="H5" s="2"/>
      <c r="I5" s="2"/>
      <c r="J5" s="2"/>
      <c r="K5" s="4"/>
      <c r="L5" s="3"/>
      <c r="M5" s="3"/>
      <c r="N5" s="2"/>
      <c r="O5" s="2"/>
      <c r="P5" s="2"/>
      <c r="Q5" s="3"/>
      <c r="R5" s="2"/>
      <c r="S5" s="2"/>
      <c r="T5" s="2"/>
      <c r="U5" s="4"/>
    </row>
    <row r="6" spans="2:21" ht="9.75" customHeight="1">
      <c r="B6" s="1" t="s">
        <v>146</v>
      </c>
      <c r="C6" s="3">
        <v>712</v>
      </c>
      <c r="D6" s="2">
        <v>257</v>
      </c>
      <c r="E6" s="2">
        <f aca="true" t="shared" si="0" ref="E6:E14">D6+C6</f>
        <v>969</v>
      </c>
      <c r="F6" s="2"/>
      <c r="G6" s="3">
        <v>65</v>
      </c>
      <c r="H6" s="2">
        <v>211</v>
      </c>
      <c r="I6" s="2">
        <f aca="true" t="shared" si="1" ref="I6:I11">H6+G6</f>
        <v>276</v>
      </c>
      <c r="J6" s="2"/>
      <c r="K6" s="4">
        <f aca="true" t="shared" si="2" ref="K6:K15">I6+E6</f>
        <v>1245</v>
      </c>
      <c r="L6" s="3"/>
      <c r="M6" s="3">
        <v>743</v>
      </c>
      <c r="N6" s="2">
        <v>250</v>
      </c>
      <c r="O6" s="2">
        <f aca="true" t="shared" si="3" ref="O6:O14">N6+M6</f>
        <v>993</v>
      </c>
      <c r="P6" s="2"/>
      <c r="Q6" s="3">
        <v>106</v>
      </c>
      <c r="R6" s="2">
        <v>207</v>
      </c>
      <c r="S6" s="2">
        <f aca="true" t="shared" si="4" ref="S6:S11">R6+Q6</f>
        <v>313</v>
      </c>
      <c r="T6" s="2"/>
      <c r="U6" s="4">
        <f aca="true" t="shared" si="5" ref="U6:U15">S6+O6</f>
        <v>1306</v>
      </c>
    </row>
    <row r="7" spans="2:22" ht="9.75" customHeight="1">
      <c r="B7" s="1" t="s">
        <v>7</v>
      </c>
      <c r="C7" s="3">
        <v>1217</v>
      </c>
      <c r="D7" s="2">
        <v>408</v>
      </c>
      <c r="E7" s="2">
        <f t="shared" si="0"/>
        <v>1625</v>
      </c>
      <c r="F7" s="2"/>
      <c r="G7" s="3">
        <v>140</v>
      </c>
      <c r="H7" s="2">
        <v>446</v>
      </c>
      <c r="I7" s="2">
        <f t="shared" si="1"/>
        <v>586</v>
      </c>
      <c r="J7" s="2"/>
      <c r="K7" s="4">
        <f t="shared" si="2"/>
        <v>2211</v>
      </c>
      <c r="L7" s="3"/>
      <c r="M7" s="3">
        <v>1228</v>
      </c>
      <c r="N7" s="2">
        <v>436</v>
      </c>
      <c r="O7" s="2">
        <f t="shared" si="3"/>
        <v>1664</v>
      </c>
      <c r="P7" s="2"/>
      <c r="Q7" s="3">
        <v>139</v>
      </c>
      <c r="R7" s="2">
        <v>435</v>
      </c>
      <c r="S7" s="2">
        <f t="shared" si="4"/>
        <v>574</v>
      </c>
      <c r="T7" s="2"/>
      <c r="U7" s="4">
        <f t="shared" si="5"/>
        <v>2238</v>
      </c>
      <c r="V7" s="94"/>
    </row>
    <row r="8" spans="2:22" ht="9.75" customHeight="1">
      <c r="B8" s="1" t="s">
        <v>8</v>
      </c>
      <c r="C8" s="3">
        <v>728</v>
      </c>
      <c r="D8" s="2">
        <v>266</v>
      </c>
      <c r="E8" s="2">
        <f t="shared" si="0"/>
        <v>994</v>
      </c>
      <c r="F8" s="2"/>
      <c r="G8" s="3">
        <v>29</v>
      </c>
      <c r="H8" s="2">
        <v>79</v>
      </c>
      <c r="I8" s="2">
        <f t="shared" si="1"/>
        <v>108</v>
      </c>
      <c r="J8" s="2"/>
      <c r="K8" s="4">
        <f t="shared" si="2"/>
        <v>1102</v>
      </c>
      <c r="L8" s="3"/>
      <c r="M8" s="3">
        <v>675</v>
      </c>
      <c r="N8" s="2">
        <v>238</v>
      </c>
      <c r="O8" s="2">
        <f t="shared" si="3"/>
        <v>913</v>
      </c>
      <c r="P8" s="2"/>
      <c r="Q8" s="3">
        <v>38</v>
      </c>
      <c r="R8" s="2">
        <v>81</v>
      </c>
      <c r="S8" s="2">
        <f t="shared" si="4"/>
        <v>119</v>
      </c>
      <c r="T8" s="2"/>
      <c r="U8" s="4">
        <f t="shared" si="5"/>
        <v>1032</v>
      </c>
      <c r="V8" s="94"/>
    </row>
    <row r="9" spans="2:21" ht="9.75" customHeight="1">
      <c r="B9" s="1" t="s">
        <v>9</v>
      </c>
      <c r="C9" s="3">
        <v>589</v>
      </c>
      <c r="D9" s="2">
        <v>132</v>
      </c>
      <c r="E9" s="2">
        <f t="shared" si="0"/>
        <v>721</v>
      </c>
      <c r="F9" s="2"/>
      <c r="G9" s="3">
        <v>25</v>
      </c>
      <c r="H9" s="2">
        <v>90</v>
      </c>
      <c r="I9" s="2">
        <f t="shared" si="1"/>
        <v>115</v>
      </c>
      <c r="J9" s="2"/>
      <c r="K9" s="4">
        <f t="shared" si="2"/>
        <v>836</v>
      </c>
      <c r="L9" s="3"/>
      <c r="M9" s="3">
        <v>594</v>
      </c>
      <c r="N9" s="2">
        <v>111</v>
      </c>
      <c r="O9" s="2">
        <f t="shared" si="3"/>
        <v>705</v>
      </c>
      <c r="P9" s="2"/>
      <c r="Q9" s="3">
        <v>50</v>
      </c>
      <c r="R9" s="2">
        <v>116</v>
      </c>
      <c r="S9" s="2">
        <f t="shared" si="4"/>
        <v>166</v>
      </c>
      <c r="T9" s="2"/>
      <c r="U9" s="4">
        <f t="shared" si="5"/>
        <v>871</v>
      </c>
    </row>
    <row r="10" spans="2:22" ht="9.75" customHeight="1">
      <c r="B10" s="1" t="s">
        <v>10</v>
      </c>
      <c r="C10" s="3">
        <v>706</v>
      </c>
      <c r="D10" s="2">
        <v>251</v>
      </c>
      <c r="E10" s="2">
        <f t="shared" si="0"/>
        <v>957</v>
      </c>
      <c r="F10" s="2"/>
      <c r="G10" s="3">
        <v>184</v>
      </c>
      <c r="H10" s="2">
        <v>147</v>
      </c>
      <c r="I10" s="2">
        <f t="shared" si="1"/>
        <v>331</v>
      </c>
      <c r="J10" s="2"/>
      <c r="K10" s="4">
        <f t="shared" si="2"/>
        <v>1288</v>
      </c>
      <c r="L10" s="3"/>
      <c r="M10" s="3">
        <v>700</v>
      </c>
      <c r="N10" s="2">
        <v>261</v>
      </c>
      <c r="O10" s="2">
        <f t="shared" si="3"/>
        <v>961</v>
      </c>
      <c r="P10" s="2"/>
      <c r="Q10" s="3">
        <v>177</v>
      </c>
      <c r="R10" s="2">
        <v>137</v>
      </c>
      <c r="S10" s="2">
        <f t="shared" si="4"/>
        <v>314</v>
      </c>
      <c r="T10" s="2"/>
      <c r="U10" s="4">
        <f t="shared" si="5"/>
        <v>1275</v>
      </c>
      <c r="V10" s="94"/>
    </row>
    <row r="11" spans="2:22" ht="9.75" customHeight="1">
      <c r="B11" s="1" t="s">
        <v>11</v>
      </c>
      <c r="C11" s="3">
        <v>38</v>
      </c>
      <c r="D11" s="2">
        <v>82</v>
      </c>
      <c r="E11" s="2">
        <f t="shared" si="0"/>
        <v>120</v>
      </c>
      <c r="F11" s="2"/>
      <c r="G11" s="3">
        <v>5</v>
      </c>
      <c r="H11" s="2">
        <v>133</v>
      </c>
      <c r="I11" s="2">
        <f t="shared" si="1"/>
        <v>138</v>
      </c>
      <c r="J11" s="2"/>
      <c r="K11" s="4">
        <f t="shared" si="2"/>
        <v>258</v>
      </c>
      <c r="L11" s="3"/>
      <c r="M11" s="3">
        <v>32</v>
      </c>
      <c r="N11" s="2">
        <v>98</v>
      </c>
      <c r="O11" s="2">
        <f t="shared" si="3"/>
        <v>130</v>
      </c>
      <c r="P11" s="2"/>
      <c r="Q11" s="3">
        <v>4</v>
      </c>
      <c r="R11" s="2">
        <v>124</v>
      </c>
      <c r="S11" s="2">
        <f t="shared" si="4"/>
        <v>128</v>
      </c>
      <c r="T11" s="2"/>
      <c r="U11" s="4">
        <f t="shared" si="5"/>
        <v>258</v>
      </c>
      <c r="V11" s="94"/>
    </row>
    <row r="12" spans="2:22" ht="9.75" customHeight="1">
      <c r="B12" s="60" t="s">
        <v>124</v>
      </c>
      <c r="C12" s="3">
        <v>125</v>
      </c>
      <c r="D12" s="2">
        <v>65</v>
      </c>
      <c r="E12" s="2">
        <f t="shared" si="0"/>
        <v>190</v>
      </c>
      <c r="F12" s="2"/>
      <c r="G12" s="11"/>
      <c r="H12" s="12"/>
      <c r="I12" s="2"/>
      <c r="J12" s="2"/>
      <c r="K12" s="4">
        <f t="shared" si="2"/>
        <v>190</v>
      </c>
      <c r="L12" s="3"/>
      <c r="M12" s="3">
        <v>118</v>
      </c>
      <c r="N12" s="2">
        <v>51</v>
      </c>
      <c r="O12" s="2">
        <f t="shared" si="3"/>
        <v>169</v>
      </c>
      <c r="P12" s="2"/>
      <c r="Q12" s="11"/>
      <c r="R12" s="12"/>
      <c r="S12" s="2"/>
      <c r="T12" s="2"/>
      <c r="U12" s="4">
        <f t="shared" si="5"/>
        <v>169</v>
      </c>
      <c r="V12" s="94"/>
    </row>
    <row r="13" spans="2:22" ht="9.75" customHeight="1">
      <c r="B13" s="1" t="s">
        <v>115</v>
      </c>
      <c r="C13" s="3">
        <v>0</v>
      </c>
      <c r="D13" s="2">
        <v>45</v>
      </c>
      <c r="E13" s="2">
        <f t="shared" si="0"/>
        <v>45</v>
      </c>
      <c r="F13" s="2"/>
      <c r="G13" s="11"/>
      <c r="H13" s="12"/>
      <c r="I13" s="2"/>
      <c r="J13" s="2"/>
      <c r="K13" s="4">
        <f t="shared" si="2"/>
        <v>45</v>
      </c>
      <c r="L13" s="3"/>
      <c r="M13" s="3">
        <v>0</v>
      </c>
      <c r="N13" s="2">
        <v>58</v>
      </c>
      <c r="O13" s="2">
        <f t="shared" si="3"/>
        <v>58</v>
      </c>
      <c r="P13" s="2"/>
      <c r="Q13" s="11"/>
      <c r="R13" s="12"/>
      <c r="S13" s="2"/>
      <c r="T13" s="2"/>
      <c r="U13" s="4">
        <f t="shared" si="5"/>
        <v>58</v>
      </c>
      <c r="V13" s="94"/>
    </row>
    <row r="14" spans="2:22" ht="9.75" customHeight="1">
      <c r="B14" s="1" t="s">
        <v>12</v>
      </c>
      <c r="C14" s="3">
        <v>0</v>
      </c>
      <c r="D14" s="2">
        <v>0</v>
      </c>
      <c r="E14" s="2">
        <f t="shared" si="0"/>
        <v>0</v>
      </c>
      <c r="F14" s="2"/>
      <c r="G14" s="3"/>
      <c r="H14" s="2"/>
      <c r="I14" s="2"/>
      <c r="J14" s="2"/>
      <c r="K14" s="4">
        <f t="shared" si="2"/>
        <v>0</v>
      </c>
      <c r="L14" s="3"/>
      <c r="M14" s="3">
        <v>0</v>
      </c>
      <c r="N14" s="2">
        <v>1</v>
      </c>
      <c r="O14" s="2">
        <f t="shared" si="3"/>
        <v>1</v>
      </c>
      <c r="P14" s="2"/>
      <c r="Q14" s="3"/>
      <c r="R14" s="2"/>
      <c r="S14" s="2"/>
      <c r="T14" s="2"/>
      <c r="U14" s="4">
        <f t="shared" si="5"/>
        <v>1</v>
      </c>
      <c r="V14" s="94"/>
    </row>
    <row r="15" spans="1:21" s="13" customFormat="1" ht="9.75" customHeight="1">
      <c r="A15" s="110" t="s">
        <v>13</v>
      </c>
      <c r="B15" s="111"/>
      <c r="C15" s="14">
        <f>SUM(C6:C14)</f>
        <v>4115</v>
      </c>
      <c r="D15" s="15">
        <f>SUM(D6:D14)</f>
        <v>1506</v>
      </c>
      <c r="E15" s="16">
        <f>D15+C15</f>
        <v>5621</v>
      </c>
      <c r="F15" s="16"/>
      <c r="G15" s="14">
        <f>SUM(G6:G14)</f>
        <v>448</v>
      </c>
      <c r="H15" s="15">
        <f>SUM(H6:H14)</f>
        <v>1106</v>
      </c>
      <c r="I15" s="16">
        <f>SUM(I6:I14)</f>
        <v>1554</v>
      </c>
      <c r="J15" s="16"/>
      <c r="K15" s="17">
        <f t="shared" si="2"/>
        <v>7175</v>
      </c>
      <c r="L15" s="18"/>
      <c r="M15" s="14">
        <f>SUM(M6:M14)</f>
        <v>4090</v>
      </c>
      <c r="N15" s="15">
        <f>SUM(N6:N14)</f>
        <v>1504</v>
      </c>
      <c r="O15" s="16">
        <f>N15+M15</f>
        <v>5594</v>
      </c>
      <c r="P15" s="16"/>
      <c r="Q15" s="14">
        <f>SUM(Q6:Q14)</f>
        <v>514</v>
      </c>
      <c r="R15" s="15">
        <f>SUM(R6:R14)</f>
        <v>1100</v>
      </c>
      <c r="S15" s="16">
        <f>SUM(S6:S14)</f>
        <v>1614</v>
      </c>
      <c r="T15" s="16"/>
      <c r="U15" s="17">
        <f t="shared" si="5"/>
        <v>7208</v>
      </c>
    </row>
    <row r="24" spans="1:13" ht="10.5" customHeight="1">
      <c r="A24"/>
      <c r="B24"/>
      <c r="C24" s="2"/>
      <c r="L24" s="1"/>
      <c r="M24" s="2"/>
    </row>
    <row r="25" spans="1:13" ht="10.5" customHeight="1">
      <c r="A25"/>
      <c r="B25"/>
      <c r="C25" s="2"/>
      <c r="L25" s="1"/>
      <c r="M25" s="2"/>
    </row>
    <row r="26" spans="1:13" ht="10.5" customHeight="1">
      <c r="A26"/>
      <c r="B26"/>
      <c r="C26" s="2"/>
      <c r="L26" s="1"/>
      <c r="M26" s="2"/>
    </row>
    <row r="27" spans="1:13" ht="10.5" customHeight="1">
      <c r="A27"/>
      <c r="B27"/>
      <c r="C27" s="2"/>
      <c r="L27" s="1"/>
      <c r="M27" s="2"/>
    </row>
    <row r="28" spans="1:13" ht="10.5" customHeight="1">
      <c r="A28"/>
      <c r="B28"/>
      <c r="C28" s="2"/>
      <c r="L28" s="1"/>
      <c r="M28" s="2"/>
    </row>
    <row r="29" spans="1:13" ht="10.5" customHeight="1">
      <c r="A29"/>
      <c r="B29"/>
      <c r="C29" s="2"/>
      <c r="L29" s="1"/>
      <c r="M29" s="2"/>
    </row>
    <row r="30" spans="1:13" ht="10.5" customHeight="1">
      <c r="A30"/>
      <c r="B30"/>
      <c r="C30" s="2"/>
      <c r="L30" s="1"/>
      <c r="M30" s="2"/>
    </row>
    <row r="31" spans="1:13" ht="10.5" customHeight="1">
      <c r="A31"/>
      <c r="B31"/>
      <c r="C31" s="2"/>
      <c r="L31" s="1"/>
      <c r="M31" s="2"/>
    </row>
    <row r="32" spans="1:13" ht="10.5" customHeight="1">
      <c r="A32"/>
      <c r="B32"/>
      <c r="C32" s="2"/>
      <c r="L32" s="1"/>
      <c r="M32" s="2"/>
    </row>
    <row r="33" spans="1:13" ht="10.5" customHeight="1">
      <c r="A33"/>
      <c r="B33"/>
      <c r="C33" s="2"/>
      <c r="L33" s="1"/>
      <c r="M33" s="2"/>
    </row>
    <row r="34" spans="1:13" ht="10.5" customHeight="1">
      <c r="A34"/>
      <c r="B34"/>
      <c r="C34" s="2"/>
      <c r="L34" s="1"/>
      <c r="M34" s="2"/>
    </row>
    <row r="35" spans="1:13" ht="10.5" customHeight="1">
      <c r="A35"/>
      <c r="B35"/>
      <c r="C35" s="2"/>
      <c r="L35" s="1"/>
      <c r="M35" s="2"/>
    </row>
    <row r="36" spans="1:13" ht="10.5" customHeight="1">
      <c r="A36"/>
      <c r="B36"/>
      <c r="C36" s="2"/>
      <c r="L36" s="1"/>
      <c r="M36" s="2"/>
    </row>
    <row r="37" spans="1:13" ht="10.5" customHeight="1">
      <c r="A37"/>
      <c r="B37"/>
      <c r="C37" s="2"/>
      <c r="L37" s="1"/>
      <c r="M37" s="2"/>
    </row>
    <row r="38" spans="1:13" ht="10.5" customHeight="1">
      <c r="A38"/>
      <c r="B38"/>
      <c r="C38" s="2"/>
      <c r="L38" s="1"/>
      <c r="M38" s="2"/>
    </row>
    <row r="39" spans="1:2" ht="10.5" customHeight="1">
      <c r="A39"/>
      <c r="B39"/>
    </row>
  </sheetData>
  <sheetProtection/>
  <mergeCells count="12">
    <mergeCell ref="G2:I2"/>
    <mergeCell ref="M2:O2"/>
    <mergeCell ref="A3:B3"/>
    <mergeCell ref="A4:B4"/>
    <mergeCell ref="A5:B5"/>
    <mergeCell ref="A15:B15"/>
    <mergeCell ref="Q2:S2"/>
    <mergeCell ref="M1:U1"/>
    <mergeCell ref="A1:B1"/>
    <mergeCell ref="A2:B2"/>
    <mergeCell ref="C2:E2"/>
    <mergeCell ref="C1:K1"/>
  </mergeCells>
  <printOptions horizontalCentered="1"/>
  <pageMargins left="0.5" right="0.5" top="1.25" bottom="1" header="0.5" footer="0.5"/>
  <pageSetup horizontalDpi="600" verticalDpi="600" orientation="landscape" r:id="rId1"/>
  <headerFooter alignWithMargins="0">
    <oddHeader>&amp;C&amp;"Arial,Bold"The University of Alabama in Huntsville&amp;"Arial,Bold Italic"
&amp;"Arial,Bold"Spring 2012
Headcount and Credit Hour Production Report</oddHeader>
    <oddFooter>&amp;L&amp;8Office of Institutional Research
&amp;F &amp;A (np)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2" width="5.7109375" style="26" customWidth="1"/>
    <col min="3" max="3" width="8.421875" style="26" customWidth="1"/>
    <col min="4" max="4" width="13.28125" style="26" customWidth="1"/>
    <col min="5" max="5" width="10.8515625" style="26" customWidth="1"/>
    <col min="6" max="6" width="5.7109375" style="27" customWidth="1"/>
    <col min="7" max="7" width="10.8515625" style="26" customWidth="1"/>
    <col min="8" max="16384" width="9.140625" style="26" customWidth="1"/>
  </cols>
  <sheetData>
    <row r="1" spans="1:4" ht="12">
      <c r="A1" s="117" t="s">
        <v>147</v>
      </c>
      <c r="B1" s="117"/>
      <c r="C1" s="117"/>
      <c r="D1" s="117"/>
    </row>
    <row r="3" spans="5:7" ht="12">
      <c r="E3" s="61" t="s">
        <v>161</v>
      </c>
      <c r="F3" s="44"/>
      <c r="G3" s="61" t="s">
        <v>171</v>
      </c>
    </row>
    <row r="5" spans="2:6" ht="12">
      <c r="B5" s="117" t="s">
        <v>15</v>
      </c>
      <c r="C5" s="117"/>
      <c r="D5" s="117"/>
      <c r="F5" s="26"/>
    </row>
    <row r="6" spans="3:7" ht="12">
      <c r="C6" s="26" t="s">
        <v>29</v>
      </c>
      <c r="E6" s="26">
        <v>138</v>
      </c>
      <c r="G6" s="26">
        <v>143</v>
      </c>
    </row>
    <row r="7" spans="3:7" ht="12">
      <c r="C7" s="26" t="s">
        <v>30</v>
      </c>
      <c r="E7" s="26">
        <v>93</v>
      </c>
      <c r="G7" s="26">
        <v>92</v>
      </c>
    </row>
    <row r="8" spans="3:7" ht="12">
      <c r="C8" s="26" t="s">
        <v>174</v>
      </c>
      <c r="E8" s="26">
        <v>128</v>
      </c>
      <c r="G8" s="26">
        <v>133</v>
      </c>
    </row>
    <row r="9" spans="3:7" ht="12">
      <c r="C9" s="26" t="s">
        <v>31</v>
      </c>
      <c r="E9" s="26">
        <v>235</v>
      </c>
      <c r="G9" s="26">
        <v>277</v>
      </c>
    </row>
    <row r="10" spans="3:7" ht="12">
      <c r="C10" s="26" t="s">
        <v>32</v>
      </c>
      <c r="E10" s="26">
        <v>100</v>
      </c>
      <c r="G10" s="26">
        <v>86</v>
      </c>
    </row>
    <row r="11" spans="3:7" ht="12">
      <c r="C11" s="26" t="s">
        <v>33</v>
      </c>
      <c r="E11" s="26">
        <v>18</v>
      </c>
      <c r="G11" s="26">
        <v>12</v>
      </c>
    </row>
    <row r="12" spans="4:7" ht="12">
      <c r="D12" s="26" t="s">
        <v>27</v>
      </c>
      <c r="E12" s="28">
        <f>SUM(E6:E11)</f>
        <v>712</v>
      </c>
      <c r="G12" s="28">
        <f>SUM(G6:G11)</f>
        <v>743</v>
      </c>
    </row>
    <row r="14" spans="2:6" ht="12">
      <c r="B14" s="117" t="s">
        <v>28</v>
      </c>
      <c r="C14" s="117"/>
      <c r="D14" s="117"/>
      <c r="F14" s="26"/>
    </row>
    <row r="15" spans="3:7" ht="12">
      <c r="C15" s="26" t="s">
        <v>29</v>
      </c>
      <c r="E15" s="26">
        <v>62</v>
      </c>
      <c r="G15" s="26">
        <v>68</v>
      </c>
    </row>
    <row r="16" spans="3:7" ht="12">
      <c r="C16" s="26" t="s">
        <v>30</v>
      </c>
      <c r="E16" s="26">
        <v>30</v>
      </c>
      <c r="G16" s="26">
        <v>22</v>
      </c>
    </row>
    <row r="17" spans="3:7" ht="12">
      <c r="C17" s="43" t="s">
        <v>150</v>
      </c>
      <c r="E17" s="26">
        <v>2</v>
      </c>
      <c r="G17" s="26">
        <v>1</v>
      </c>
    </row>
    <row r="18" spans="3:7" ht="12">
      <c r="C18" s="26" t="s">
        <v>174</v>
      </c>
      <c r="E18" s="26">
        <v>54</v>
      </c>
      <c r="G18" s="26">
        <v>49</v>
      </c>
    </row>
    <row r="19" spans="3:7" ht="12">
      <c r="C19" s="26" t="s">
        <v>31</v>
      </c>
      <c r="E19" s="26">
        <v>82</v>
      </c>
      <c r="G19" s="26">
        <v>82</v>
      </c>
    </row>
    <row r="20" spans="3:7" ht="12">
      <c r="C20" s="26" t="s">
        <v>32</v>
      </c>
      <c r="E20" s="26">
        <v>18</v>
      </c>
      <c r="G20" s="26">
        <v>26</v>
      </c>
    </row>
    <row r="21" spans="3:7" ht="12">
      <c r="C21" s="26" t="s">
        <v>33</v>
      </c>
      <c r="E21" s="26">
        <v>9</v>
      </c>
      <c r="G21" s="26">
        <v>2</v>
      </c>
    </row>
    <row r="22" spans="4:7" ht="12">
      <c r="D22" s="26" t="s">
        <v>27</v>
      </c>
      <c r="E22" s="28">
        <f>SUM(E15:E21)</f>
        <v>257</v>
      </c>
      <c r="G22" s="28">
        <f>SUM(G15:G21)</f>
        <v>250</v>
      </c>
    </row>
    <row r="24" spans="4:7" ht="12">
      <c r="D24" s="26" t="s">
        <v>5</v>
      </c>
      <c r="E24" s="28">
        <f>E22+E12</f>
        <v>969</v>
      </c>
      <c r="G24" s="28">
        <f>G22+G12</f>
        <v>993</v>
      </c>
    </row>
    <row r="25" spans="1:4" ht="12">
      <c r="A25" s="117" t="s">
        <v>34</v>
      </c>
      <c r="B25" s="117"/>
      <c r="C25" s="117"/>
      <c r="D25" s="117"/>
    </row>
    <row r="27" spans="5:7" ht="12">
      <c r="E27" s="61" t="s">
        <v>161</v>
      </c>
      <c r="F27" s="44"/>
      <c r="G27" s="61" t="s">
        <v>171</v>
      </c>
    </row>
    <row r="29" spans="2:6" ht="12">
      <c r="B29" s="117" t="s">
        <v>15</v>
      </c>
      <c r="C29" s="117"/>
      <c r="D29" s="117"/>
      <c r="F29" s="26"/>
    </row>
    <row r="30" spans="3:7" ht="12">
      <c r="C30" s="26" t="s">
        <v>58</v>
      </c>
      <c r="E30" s="26">
        <v>112</v>
      </c>
      <c r="G30" s="26">
        <v>110</v>
      </c>
    </row>
    <row r="31" spans="3:7" ht="12">
      <c r="C31" s="26" t="s">
        <v>35</v>
      </c>
      <c r="E31" s="26">
        <v>87</v>
      </c>
      <c r="G31" s="26">
        <v>98</v>
      </c>
    </row>
    <row r="32" spans="3:7" ht="12">
      <c r="C32" s="26" t="s">
        <v>36</v>
      </c>
      <c r="E32" s="26">
        <v>163</v>
      </c>
      <c r="G32" s="26">
        <v>147</v>
      </c>
    </row>
    <row r="33" spans="3:7" ht="12">
      <c r="C33" s="26" t="s">
        <v>37</v>
      </c>
      <c r="E33" s="26">
        <v>198</v>
      </c>
      <c r="G33" s="26">
        <v>211</v>
      </c>
    </row>
    <row r="34" spans="3:7" ht="12">
      <c r="C34" s="26" t="s">
        <v>38</v>
      </c>
      <c r="E34" s="26">
        <v>45</v>
      </c>
      <c r="G34" s="26">
        <v>55</v>
      </c>
    </row>
    <row r="35" spans="3:7" ht="12">
      <c r="C35" s="26" t="s">
        <v>113</v>
      </c>
      <c r="E35" s="26">
        <v>541</v>
      </c>
      <c r="G35" s="26">
        <v>548</v>
      </c>
    </row>
    <row r="36" spans="3:7" ht="12">
      <c r="C36" s="26" t="s">
        <v>39</v>
      </c>
      <c r="E36" s="26">
        <v>19</v>
      </c>
      <c r="G36" s="26">
        <v>20</v>
      </c>
    </row>
    <row r="37" spans="3:7" ht="12">
      <c r="C37" s="26" t="s">
        <v>33</v>
      </c>
      <c r="E37" s="26">
        <v>52</v>
      </c>
      <c r="G37" s="26">
        <v>39</v>
      </c>
    </row>
    <row r="38" spans="4:7" ht="12">
      <c r="D38" s="26" t="s">
        <v>27</v>
      </c>
      <c r="E38" s="28">
        <f>SUM(E30:E37)</f>
        <v>1217</v>
      </c>
      <c r="G38" s="28">
        <f>SUM(G30:G37)</f>
        <v>1228</v>
      </c>
    </row>
    <row r="40" spans="2:6" ht="12">
      <c r="B40" s="117" t="s">
        <v>28</v>
      </c>
      <c r="C40" s="117"/>
      <c r="D40" s="117"/>
      <c r="F40" s="26"/>
    </row>
    <row r="41" spans="3:7" ht="12">
      <c r="C41" s="26" t="s">
        <v>58</v>
      </c>
      <c r="E41" s="26">
        <v>35</v>
      </c>
      <c r="G41" s="26">
        <v>49</v>
      </c>
    </row>
    <row r="42" spans="3:7" ht="12">
      <c r="C42" s="26" t="s">
        <v>35</v>
      </c>
      <c r="E42" s="26">
        <v>25</v>
      </c>
      <c r="G42" s="26">
        <v>24</v>
      </c>
    </row>
    <row r="43" spans="3:7" ht="12">
      <c r="C43" s="26" t="s">
        <v>36</v>
      </c>
      <c r="E43" s="26">
        <v>70</v>
      </c>
      <c r="G43" s="26">
        <v>81</v>
      </c>
    </row>
    <row r="44" spans="3:7" ht="12">
      <c r="C44" s="26" t="s">
        <v>37</v>
      </c>
      <c r="E44" s="26">
        <v>103</v>
      </c>
      <c r="G44" s="26">
        <v>110</v>
      </c>
    </row>
    <row r="45" spans="3:7" ht="12">
      <c r="C45" s="26" t="s">
        <v>38</v>
      </c>
      <c r="E45" s="26">
        <v>16</v>
      </c>
      <c r="G45" s="26">
        <v>14</v>
      </c>
    </row>
    <row r="46" spans="3:7" ht="12">
      <c r="C46" s="26" t="s">
        <v>113</v>
      </c>
      <c r="E46" s="26">
        <v>143</v>
      </c>
      <c r="G46" s="26">
        <v>146</v>
      </c>
    </row>
    <row r="47" spans="3:7" ht="12">
      <c r="C47" s="26" t="s">
        <v>39</v>
      </c>
      <c r="E47" s="26">
        <v>4</v>
      </c>
      <c r="G47" s="26">
        <v>4</v>
      </c>
    </row>
    <row r="48" spans="3:7" ht="12">
      <c r="C48" s="26" t="s">
        <v>33</v>
      </c>
      <c r="E48" s="26">
        <v>12</v>
      </c>
      <c r="G48" s="26">
        <v>8</v>
      </c>
    </row>
    <row r="49" spans="4:7" ht="12">
      <c r="D49" s="26" t="s">
        <v>27</v>
      </c>
      <c r="E49" s="28">
        <f>SUM(E41:E48)</f>
        <v>408</v>
      </c>
      <c r="G49" s="28">
        <f>SUM(G41:G48)</f>
        <v>436</v>
      </c>
    </row>
    <row r="51" spans="4:7" ht="12">
      <c r="D51" s="26" t="s">
        <v>5</v>
      </c>
      <c r="E51" s="28">
        <f>E49+E38</f>
        <v>1625</v>
      </c>
      <c r="G51" s="28">
        <f>G49+G38</f>
        <v>1664</v>
      </c>
    </row>
    <row r="52" spans="1:4" ht="12">
      <c r="A52" s="117" t="s">
        <v>40</v>
      </c>
      <c r="B52" s="117"/>
      <c r="C52" s="117"/>
      <c r="D52" s="117"/>
    </row>
    <row r="54" spans="5:7" ht="12">
      <c r="E54" s="61" t="s">
        <v>161</v>
      </c>
      <c r="F54" s="44"/>
      <c r="G54" s="61" t="s">
        <v>171</v>
      </c>
    </row>
    <row r="55" spans="5:7" ht="12">
      <c r="E55" s="61"/>
      <c r="G55" s="61"/>
    </row>
    <row r="56" spans="2:6" ht="12">
      <c r="B56" s="117" t="s">
        <v>15</v>
      </c>
      <c r="C56" s="117"/>
      <c r="D56" s="117"/>
      <c r="F56" s="26"/>
    </row>
    <row r="57" spans="3:7" ht="12">
      <c r="C57" s="26" t="s">
        <v>41</v>
      </c>
      <c r="E57" s="26">
        <v>109</v>
      </c>
      <c r="G57" s="26">
        <v>89</v>
      </c>
    </row>
    <row r="58" spans="3:7" ht="12">
      <c r="C58" s="26" t="s">
        <v>42</v>
      </c>
      <c r="E58" s="26">
        <v>68</v>
      </c>
      <c r="G58" s="26">
        <v>73</v>
      </c>
    </row>
    <row r="59" spans="3:7" ht="12">
      <c r="C59" s="26" t="s">
        <v>43</v>
      </c>
      <c r="E59" s="26">
        <v>106</v>
      </c>
      <c r="G59" s="26">
        <v>85</v>
      </c>
    </row>
    <row r="60" spans="3:7" ht="12">
      <c r="C60" s="26" t="s">
        <v>44</v>
      </c>
      <c r="E60" s="26">
        <v>83</v>
      </c>
      <c r="G60" s="26">
        <v>83</v>
      </c>
    </row>
    <row r="61" spans="3:7" ht="12">
      <c r="C61" s="26" t="s">
        <v>132</v>
      </c>
      <c r="E61" s="26">
        <v>5</v>
      </c>
      <c r="G61" s="26">
        <v>3</v>
      </c>
    </row>
    <row r="62" spans="3:7" ht="12">
      <c r="C62" s="26" t="s">
        <v>133</v>
      </c>
      <c r="E62" s="26">
        <v>1</v>
      </c>
      <c r="G62" s="26">
        <v>3</v>
      </c>
    </row>
    <row r="63" spans="3:7" ht="12">
      <c r="C63" s="26" t="s">
        <v>142</v>
      </c>
      <c r="E63" s="26">
        <v>5</v>
      </c>
      <c r="G63" s="26">
        <v>6</v>
      </c>
    </row>
    <row r="64" spans="3:7" ht="12">
      <c r="C64" s="26" t="s">
        <v>134</v>
      </c>
      <c r="E64" s="26">
        <v>17</v>
      </c>
      <c r="G64" s="26">
        <v>14</v>
      </c>
    </row>
    <row r="65" spans="3:7" ht="12">
      <c r="C65" s="26" t="s">
        <v>45</v>
      </c>
      <c r="E65" s="26">
        <v>3</v>
      </c>
      <c r="G65" s="26">
        <v>2</v>
      </c>
    </row>
    <row r="66" spans="3:7" ht="12">
      <c r="C66" s="26" t="s">
        <v>135</v>
      </c>
      <c r="E66" s="26">
        <v>2</v>
      </c>
      <c r="G66" s="26">
        <v>2</v>
      </c>
    </row>
    <row r="67" spans="3:7" ht="12">
      <c r="C67" s="26" t="s">
        <v>141</v>
      </c>
      <c r="E67" s="26">
        <v>2</v>
      </c>
      <c r="G67" s="26">
        <v>4</v>
      </c>
    </row>
    <row r="68" spans="3:7" ht="12">
      <c r="C68" s="26" t="s">
        <v>137</v>
      </c>
      <c r="E68" s="26">
        <v>5</v>
      </c>
      <c r="G68" s="26">
        <v>3</v>
      </c>
    </row>
    <row r="69" spans="3:7" ht="12">
      <c r="C69" s="26" t="s">
        <v>136</v>
      </c>
      <c r="E69" s="26">
        <v>7</v>
      </c>
      <c r="G69" s="26">
        <v>8</v>
      </c>
    </row>
    <row r="70" spans="3:7" ht="12">
      <c r="C70" s="26" t="s">
        <v>46</v>
      </c>
      <c r="E70" s="26">
        <v>60</v>
      </c>
      <c r="G70" s="26">
        <v>43</v>
      </c>
    </row>
    <row r="71" spans="3:7" ht="12">
      <c r="C71" s="26" t="s">
        <v>47</v>
      </c>
      <c r="E71" s="26">
        <v>25</v>
      </c>
      <c r="G71" s="26">
        <v>30</v>
      </c>
    </row>
    <row r="72" spans="3:7" ht="12">
      <c r="C72" s="26" t="s">
        <v>48</v>
      </c>
      <c r="E72" s="26">
        <v>22</v>
      </c>
      <c r="G72" s="26">
        <v>21</v>
      </c>
    </row>
    <row r="73" spans="3:7" ht="12">
      <c r="C73" s="26" t="s">
        <v>49</v>
      </c>
      <c r="E73" s="26">
        <v>46</v>
      </c>
      <c r="G73" s="26">
        <v>51</v>
      </c>
    </row>
    <row r="74" spans="3:7" ht="12">
      <c r="C74" s="26" t="s">
        <v>50</v>
      </c>
      <c r="E74" s="26">
        <v>116</v>
      </c>
      <c r="G74" s="26">
        <v>111</v>
      </c>
    </row>
    <row r="75" spans="3:7" ht="12">
      <c r="C75" s="26" t="s">
        <v>51</v>
      </c>
      <c r="E75" s="26">
        <v>30</v>
      </c>
      <c r="G75" s="26">
        <v>33</v>
      </c>
    </row>
    <row r="76" spans="3:7" ht="12">
      <c r="C76" s="26" t="s">
        <v>33</v>
      </c>
      <c r="E76" s="26">
        <v>16</v>
      </c>
      <c r="G76" s="26">
        <v>11</v>
      </c>
    </row>
    <row r="77" spans="4:7" ht="12">
      <c r="D77" s="26" t="s">
        <v>27</v>
      </c>
      <c r="E77" s="28">
        <f>SUM(E57:E76)</f>
        <v>728</v>
      </c>
      <c r="G77" s="28">
        <f>SUM(G57:G76)</f>
        <v>675</v>
      </c>
    </row>
    <row r="79" spans="2:6" ht="12">
      <c r="B79" s="117" t="s">
        <v>28</v>
      </c>
      <c r="C79" s="117"/>
      <c r="D79" s="117"/>
      <c r="F79" s="26"/>
    </row>
    <row r="80" spans="3:7" ht="12">
      <c r="C80" s="26" t="s">
        <v>41</v>
      </c>
      <c r="E80" s="26">
        <v>50</v>
      </c>
      <c r="G80" s="26">
        <v>49</v>
      </c>
    </row>
    <row r="81" spans="3:7" ht="12">
      <c r="C81" s="26" t="s">
        <v>42</v>
      </c>
      <c r="E81" s="26">
        <v>23</v>
      </c>
      <c r="G81" s="26">
        <v>15</v>
      </c>
    </row>
    <row r="82" spans="3:7" ht="12">
      <c r="C82" s="26" t="s">
        <v>43</v>
      </c>
      <c r="E82" s="26">
        <v>18</v>
      </c>
      <c r="G82" s="26">
        <v>11</v>
      </c>
    </row>
    <row r="83" spans="3:7" ht="12">
      <c r="C83" s="26" t="s">
        <v>44</v>
      </c>
      <c r="E83" s="26">
        <v>31</v>
      </c>
      <c r="G83" s="26">
        <v>33</v>
      </c>
    </row>
    <row r="84" spans="3:7" ht="12">
      <c r="C84" s="26" t="s">
        <v>132</v>
      </c>
      <c r="E84" s="26">
        <v>1</v>
      </c>
      <c r="G84" s="26">
        <v>1</v>
      </c>
    </row>
    <row r="85" spans="3:7" ht="12">
      <c r="C85" s="26" t="s">
        <v>133</v>
      </c>
      <c r="E85" s="26">
        <v>1</v>
      </c>
      <c r="G85" s="26">
        <v>3</v>
      </c>
    </row>
    <row r="86" spans="3:7" ht="12">
      <c r="C86" s="26" t="s">
        <v>142</v>
      </c>
      <c r="E86" s="26">
        <v>2</v>
      </c>
      <c r="G86" s="26">
        <v>2</v>
      </c>
    </row>
    <row r="87" spans="3:7" ht="12">
      <c r="C87" s="26" t="s">
        <v>134</v>
      </c>
      <c r="E87" s="26">
        <v>8</v>
      </c>
      <c r="G87" s="26">
        <v>7</v>
      </c>
    </row>
    <row r="88" spans="3:7" ht="12">
      <c r="C88" s="26" t="s">
        <v>45</v>
      </c>
      <c r="E88" s="26">
        <v>1</v>
      </c>
      <c r="G88" s="26">
        <v>1</v>
      </c>
    </row>
    <row r="89" spans="3:7" ht="12">
      <c r="C89" s="26" t="s">
        <v>135</v>
      </c>
      <c r="E89" s="26">
        <v>0</v>
      </c>
      <c r="G89" s="26">
        <v>0</v>
      </c>
    </row>
    <row r="90" spans="3:7" ht="12">
      <c r="C90" s="26" t="s">
        <v>141</v>
      </c>
      <c r="E90" s="26">
        <v>2</v>
      </c>
      <c r="G90" s="26">
        <v>1</v>
      </c>
    </row>
    <row r="91" spans="3:7" ht="12">
      <c r="C91" s="26" t="s">
        <v>137</v>
      </c>
      <c r="E91" s="26">
        <v>2</v>
      </c>
      <c r="G91" s="26">
        <v>3</v>
      </c>
    </row>
    <row r="92" spans="3:7" ht="12">
      <c r="C92" s="26" t="s">
        <v>136</v>
      </c>
      <c r="E92" s="26">
        <v>4</v>
      </c>
      <c r="G92" s="26">
        <v>4</v>
      </c>
    </row>
    <row r="93" spans="3:7" ht="12">
      <c r="C93" s="26" t="s">
        <v>46</v>
      </c>
      <c r="E93" s="26">
        <v>18</v>
      </c>
      <c r="G93" s="26">
        <v>19</v>
      </c>
    </row>
    <row r="94" spans="3:7" ht="12">
      <c r="C94" s="26" t="s">
        <v>47</v>
      </c>
      <c r="E94" s="26">
        <v>19</v>
      </c>
      <c r="G94" s="26">
        <v>21</v>
      </c>
    </row>
    <row r="95" spans="3:7" ht="12">
      <c r="C95" s="26" t="s">
        <v>48</v>
      </c>
      <c r="E95" s="26">
        <v>7</v>
      </c>
      <c r="G95" s="26">
        <v>8</v>
      </c>
    </row>
    <row r="96" spans="3:7" ht="12">
      <c r="C96" s="26" t="s">
        <v>49</v>
      </c>
      <c r="E96" s="26">
        <v>13</v>
      </c>
      <c r="G96" s="26">
        <v>9</v>
      </c>
    </row>
    <row r="97" spans="3:7" ht="12">
      <c r="C97" s="26" t="s">
        <v>50</v>
      </c>
      <c r="E97" s="26">
        <v>49</v>
      </c>
      <c r="G97" s="26">
        <v>35</v>
      </c>
    </row>
    <row r="98" spans="3:7" ht="12">
      <c r="C98" s="26" t="s">
        <v>51</v>
      </c>
      <c r="E98" s="26">
        <v>9</v>
      </c>
      <c r="G98" s="26">
        <v>10</v>
      </c>
    </row>
    <row r="99" spans="3:7" ht="12">
      <c r="C99" s="26" t="s">
        <v>33</v>
      </c>
      <c r="E99" s="26">
        <v>8</v>
      </c>
      <c r="G99" s="26">
        <v>6</v>
      </c>
    </row>
    <row r="100" spans="4:7" ht="12">
      <c r="D100" s="26" t="s">
        <v>27</v>
      </c>
      <c r="E100" s="28">
        <f>SUM(E80:E99)</f>
        <v>266</v>
      </c>
      <c r="G100" s="28">
        <f>SUM(G80:G99)</f>
        <v>238</v>
      </c>
    </row>
    <row r="102" spans="4:7" ht="12">
      <c r="D102" s="26" t="s">
        <v>5</v>
      </c>
      <c r="E102" s="28">
        <f>E100+E77</f>
        <v>994</v>
      </c>
      <c r="G102" s="28">
        <f>G100+G77</f>
        <v>913</v>
      </c>
    </row>
    <row r="103" spans="5:7" ht="12">
      <c r="E103" s="27"/>
      <c r="G103" s="27"/>
    </row>
    <row r="104" spans="5:7" ht="12">
      <c r="E104" s="27"/>
      <c r="G104" s="27"/>
    </row>
    <row r="105" spans="5:7" ht="12">
      <c r="E105" s="27"/>
      <c r="G105" s="27"/>
    </row>
    <row r="106" spans="1:4" ht="12">
      <c r="A106" s="117" t="s">
        <v>112</v>
      </c>
      <c r="B106" s="117"/>
      <c r="C106" s="117"/>
      <c r="D106" s="117"/>
    </row>
    <row r="108" spans="5:7" ht="12">
      <c r="E108" s="61" t="s">
        <v>161</v>
      </c>
      <c r="F108" s="44"/>
      <c r="G108" s="61" t="s">
        <v>171</v>
      </c>
    </row>
    <row r="110" spans="2:6" ht="12">
      <c r="B110" s="117" t="s">
        <v>15</v>
      </c>
      <c r="C110" s="117"/>
      <c r="D110" s="117"/>
      <c r="F110" s="26"/>
    </row>
    <row r="111" spans="2:7" ht="12">
      <c r="B111" s="43"/>
      <c r="C111" s="43" t="s">
        <v>116</v>
      </c>
      <c r="D111" s="43"/>
      <c r="E111" s="26">
        <v>195</v>
      </c>
      <c r="F111" s="26"/>
      <c r="G111" s="26">
        <v>211</v>
      </c>
    </row>
    <row r="112" spans="2:7" ht="12">
      <c r="B112" s="43"/>
      <c r="C112" s="43" t="s">
        <v>117</v>
      </c>
      <c r="D112" s="43"/>
      <c r="E112" s="26">
        <v>190</v>
      </c>
      <c r="F112" s="26"/>
      <c r="G112" s="26">
        <v>188</v>
      </c>
    </row>
    <row r="113" spans="2:7" ht="12">
      <c r="B113" s="43"/>
      <c r="C113" s="43" t="s">
        <v>118</v>
      </c>
      <c r="D113" s="43"/>
      <c r="E113" s="26">
        <v>25</v>
      </c>
      <c r="F113" s="26"/>
      <c r="G113" s="26">
        <v>24</v>
      </c>
    </row>
    <row r="114" spans="3:7" ht="12">
      <c r="C114" s="26" t="s">
        <v>119</v>
      </c>
      <c r="E114" s="27">
        <v>179</v>
      </c>
      <c r="G114" s="27">
        <v>171</v>
      </c>
    </row>
    <row r="115" spans="4:7" ht="12">
      <c r="D115" s="26" t="s">
        <v>27</v>
      </c>
      <c r="E115" s="28">
        <f>SUM(E111:E114)</f>
        <v>589</v>
      </c>
      <c r="G115" s="28">
        <f>SUM(G111:G114)</f>
        <v>594</v>
      </c>
    </row>
    <row r="116" spans="5:7" ht="12">
      <c r="E116" s="27"/>
      <c r="G116" s="27"/>
    </row>
    <row r="117" spans="2:7" ht="12">
      <c r="B117" s="26" t="s">
        <v>28</v>
      </c>
      <c r="E117" s="27"/>
      <c r="G117" s="27"/>
    </row>
    <row r="118" spans="2:7" ht="12">
      <c r="B118" s="43"/>
      <c r="C118" s="43" t="s">
        <v>116</v>
      </c>
      <c r="D118" s="43"/>
      <c r="E118" s="26">
        <v>10</v>
      </c>
      <c r="F118" s="26"/>
      <c r="G118" s="26">
        <v>8</v>
      </c>
    </row>
    <row r="119" spans="2:7" ht="12">
      <c r="B119" s="43"/>
      <c r="C119" s="43" t="s">
        <v>117</v>
      </c>
      <c r="D119" s="43"/>
      <c r="E119" s="26">
        <v>99</v>
      </c>
      <c r="F119" s="26"/>
      <c r="G119" s="26">
        <v>77</v>
      </c>
    </row>
    <row r="120" spans="2:7" ht="12">
      <c r="B120" s="43"/>
      <c r="C120" s="43" t="s">
        <v>118</v>
      </c>
      <c r="D120" s="43"/>
      <c r="E120" s="26">
        <v>7</v>
      </c>
      <c r="F120" s="26"/>
      <c r="G120" s="26">
        <v>3</v>
      </c>
    </row>
    <row r="121" spans="3:7" ht="12">
      <c r="C121" s="26" t="s">
        <v>119</v>
      </c>
      <c r="E121" s="27">
        <v>16</v>
      </c>
      <c r="G121" s="27">
        <v>23</v>
      </c>
    </row>
    <row r="122" spans="4:7" ht="12">
      <c r="D122" s="26" t="s">
        <v>27</v>
      </c>
      <c r="E122" s="28">
        <f>SUM(E118:E121)</f>
        <v>132</v>
      </c>
      <c r="G122" s="28">
        <f>SUM(G118:G121)</f>
        <v>111</v>
      </c>
    </row>
    <row r="123" spans="5:7" ht="12">
      <c r="E123" s="27"/>
      <c r="G123" s="27"/>
    </row>
    <row r="124" spans="3:7" ht="12">
      <c r="C124" s="26" t="s">
        <v>5</v>
      </c>
      <c r="E124" s="28">
        <f>E122+E115</f>
        <v>721</v>
      </c>
      <c r="G124" s="28">
        <f>G122+G115</f>
        <v>705</v>
      </c>
    </row>
    <row r="125" spans="5:7" ht="12">
      <c r="E125" s="27"/>
      <c r="G125" s="27"/>
    </row>
    <row r="126" spans="5:7" ht="12">
      <c r="E126" s="27"/>
      <c r="G126" s="27"/>
    </row>
    <row r="127" spans="1:4" ht="12">
      <c r="A127" s="117" t="s">
        <v>52</v>
      </c>
      <c r="B127" s="117"/>
      <c r="C127" s="117"/>
      <c r="D127" s="117"/>
    </row>
    <row r="129" spans="5:7" ht="12">
      <c r="E129" s="61" t="s">
        <v>161</v>
      </c>
      <c r="F129" s="44"/>
      <c r="G129" s="61" t="s">
        <v>171</v>
      </c>
    </row>
    <row r="131" spans="2:6" ht="12">
      <c r="B131" s="117" t="s">
        <v>15</v>
      </c>
      <c r="C131" s="117"/>
      <c r="D131" s="117"/>
      <c r="F131" s="26"/>
    </row>
    <row r="132" spans="3:7" ht="12">
      <c r="C132" s="26" t="s">
        <v>53</v>
      </c>
      <c r="E132" s="26">
        <v>305</v>
      </c>
      <c r="G132" s="26">
        <v>321</v>
      </c>
    </row>
    <row r="133" spans="3:7" ht="12">
      <c r="C133" s="26" t="s">
        <v>54</v>
      </c>
      <c r="E133" s="26">
        <v>58</v>
      </c>
      <c r="G133" s="26">
        <v>58</v>
      </c>
    </row>
    <row r="134" spans="3:7" ht="12">
      <c r="C134" s="26" t="s">
        <v>55</v>
      </c>
      <c r="E134" s="26">
        <v>138</v>
      </c>
      <c r="G134" s="26">
        <v>134</v>
      </c>
    </row>
    <row r="135" spans="3:7" ht="12">
      <c r="C135" s="26" t="s">
        <v>151</v>
      </c>
      <c r="E135" s="26">
        <v>44</v>
      </c>
      <c r="G135" s="26">
        <v>41</v>
      </c>
    </row>
    <row r="136" spans="3:7" ht="12">
      <c r="C136" s="26" t="s">
        <v>56</v>
      </c>
      <c r="E136" s="26">
        <v>59</v>
      </c>
      <c r="G136" s="26">
        <v>63</v>
      </c>
    </row>
    <row r="137" spans="3:7" ht="12">
      <c r="C137" s="26" t="s">
        <v>57</v>
      </c>
      <c r="E137" s="26">
        <v>79</v>
      </c>
      <c r="G137" s="26">
        <v>62</v>
      </c>
    </row>
    <row r="138" spans="3:7" ht="12">
      <c r="C138" s="26" t="s">
        <v>33</v>
      </c>
      <c r="E138" s="26">
        <v>23</v>
      </c>
      <c r="G138" s="26">
        <v>21</v>
      </c>
    </row>
    <row r="139" spans="4:7" ht="12">
      <c r="D139" s="26" t="s">
        <v>27</v>
      </c>
      <c r="E139" s="28">
        <f>SUM(E132:E138)</f>
        <v>706</v>
      </c>
      <c r="G139" s="28">
        <f>SUM(G132:G138)</f>
        <v>700</v>
      </c>
    </row>
    <row r="141" spans="2:6" ht="12">
      <c r="B141" s="117" t="s">
        <v>28</v>
      </c>
      <c r="C141" s="117"/>
      <c r="D141" s="117"/>
      <c r="F141" s="26"/>
    </row>
    <row r="142" spans="3:7" ht="12">
      <c r="C142" s="26" t="s">
        <v>53</v>
      </c>
      <c r="E142" s="26">
        <v>111</v>
      </c>
      <c r="G142" s="26">
        <v>100</v>
      </c>
    </row>
    <row r="143" spans="3:7" ht="12">
      <c r="C143" s="26" t="s">
        <v>54</v>
      </c>
      <c r="E143" s="26">
        <v>16</v>
      </c>
      <c r="G143" s="26">
        <v>9</v>
      </c>
    </row>
    <row r="144" spans="3:7" ht="12">
      <c r="C144" s="26" t="s">
        <v>55</v>
      </c>
      <c r="E144" s="26">
        <v>62</v>
      </c>
      <c r="G144" s="26">
        <v>79</v>
      </c>
    </row>
    <row r="145" spans="3:7" ht="12">
      <c r="C145" s="26" t="s">
        <v>151</v>
      </c>
      <c r="E145" s="26">
        <v>9</v>
      </c>
      <c r="G145" s="26">
        <v>16</v>
      </c>
    </row>
    <row r="146" spans="3:7" ht="12">
      <c r="C146" s="26" t="s">
        <v>56</v>
      </c>
      <c r="E146" s="26">
        <v>22</v>
      </c>
      <c r="G146" s="26">
        <v>23</v>
      </c>
    </row>
    <row r="147" spans="3:7" ht="12">
      <c r="C147" s="26" t="s">
        <v>57</v>
      </c>
      <c r="E147" s="26">
        <v>20</v>
      </c>
      <c r="G147" s="26">
        <v>28</v>
      </c>
    </row>
    <row r="148" spans="3:7" ht="12">
      <c r="C148" s="26" t="s">
        <v>33</v>
      </c>
      <c r="E148" s="26">
        <v>11</v>
      </c>
      <c r="G148" s="26">
        <v>6</v>
      </c>
    </row>
    <row r="149" spans="4:7" ht="12">
      <c r="D149" s="26" t="s">
        <v>27</v>
      </c>
      <c r="E149" s="28">
        <f>SUM(E142:E148)</f>
        <v>251</v>
      </c>
      <c r="G149" s="28">
        <f>SUM(G142:G148)</f>
        <v>261</v>
      </c>
    </row>
    <row r="151" spans="4:7" ht="12">
      <c r="D151" s="26" t="s">
        <v>5</v>
      </c>
      <c r="E151" s="28">
        <f>E149+E139</f>
        <v>957</v>
      </c>
      <c r="G151" s="28">
        <f>G149+G139</f>
        <v>961</v>
      </c>
    </row>
    <row r="152" spans="5:7" ht="12">
      <c r="E152" s="27"/>
      <c r="G152" s="27"/>
    </row>
    <row r="153" spans="5:7" ht="12">
      <c r="E153" s="27"/>
      <c r="G153" s="27"/>
    </row>
    <row r="154" spans="5:7" ht="12">
      <c r="E154" s="27"/>
      <c r="G154" s="27"/>
    </row>
    <row r="155" spans="5:7" ht="12">
      <c r="E155" s="27"/>
      <c r="G155" s="27"/>
    </row>
    <row r="156" spans="5:7" ht="12">
      <c r="E156" s="27"/>
      <c r="G156" s="27"/>
    </row>
    <row r="157" spans="5:7" ht="12">
      <c r="E157" s="27"/>
      <c r="G157" s="27"/>
    </row>
    <row r="158" spans="1:7" ht="12">
      <c r="A158" s="90" t="s">
        <v>140</v>
      </c>
      <c r="C158" s="90"/>
      <c r="D158" s="90"/>
      <c r="E158" s="91"/>
      <c r="F158" s="91"/>
      <c r="G158" s="91"/>
    </row>
    <row r="159" spans="1:7" ht="12">
      <c r="A159" s="88"/>
      <c r="B159" s="90"/>
      <c r="C159" s="90"/>
      <c r="D159" s="90"/>
      <c r="E159" s="61" t="s">
        <v>161</v>
      </c>
      <c r="F159" s="26"/>
      <c r="G159" s="61" t="s">
        <v>171</v>
      </c>
    </row>
    <row r="160" spans="1:7" ht="12">
      <c r="A160" s="88"/>
      <c r="B160" s="90" t="s">
        <v>15</v>
      </c>
      <c r="C160" s="90"/>
      <c r="D160" s="90"/>
      <c r="E160" s="91"/>
      <c r="F160" s="91"/>
      <c r="G160" s="91"/>
    </row>
    <row r="161" spans="1:7" ht="12">
      <c r="A161" s="88"/>
      <c r="B161" s="90"/>
      <c r="C161" s="90" t="s">
        <v>24</v>
      </c>
      <c r="D161" s="90"/>
      <c r="E161" s="91">
        <v>0</v>
      </c>
      <c r="F161" s="91"/>
      <c r="G161" s="91">
        <v>0</v>
      </c>
    </row>
    <row r="162" spans="1:7" ht="12">
      <c r="A162" s="88"/>
      <c r="B162" s="90"/>
      <c r="C162" s="90" t="s">
        <v>114</v>
      </c>
      <c r="D162" s="90"/>
      <c r="E162" s="91">
        <v>0</v>
      </c>
      <c r="F162" s="91"/>
      <c r="G162" s="91">
        <v>0</v>
      </c>
    </row>
    <row r="163" spans="1:7" ht="12">
      <c r="A163" s="88"/>
      <c r="B163" s="90"/>
      <c r="C163" s="90"/>
      <c r="D163" s="90" t="s">
        <v>27</v>
      </c>
      <c r="E163" s="92">
        <f>SUM(E161:E162)</f>
        <v>0</v>
      </c>
      <c r="F163" s="91"/>
      <c r="G163" s="92">
        <f>SUM(G161:G162)</f>
        <v>0</v>
      </c>
    </row>
    <row r="164" spans="1:7" ht="12">
      <c r="A164" s="88"/>
      <c r="B164" s="90"/>
      <c r="C164" s="90"/>
      <c r="D164" s="90"/>
      <c r="E164" s="91"/>
      <c r="F164" s="91"/>
      <c r="G164" s="91"/>
    </row>
    <row r="165" spans="1:7" ht="12">
      <c r="A165" s="88"/>
      <c r="B165" s="90" t="s">
        <v>28</v>
      </c>
      <c r="C165" s="90"/>
      <c r="D165" s="90"/>
      <c r="E165" s="91"/>
      <c r="F165" s="91"/>
      <c r="G165" s="91"/>
    </row>
    <row r="166" spans="1:7" ht="12">
      <c r="A166" s="88"/>
      <c r="B166" s="90"/>
      <c r="C166" s="90" t="s">
        <v>24</v>
      </c>
      <c r="D166" s="90"/>
      <c r="E166" s="91">
        <v>0</v>
      </c>
      <c r="F166" s="91"/>
      <c r="G166" s="91">
        <v>1</v>
      </c>
    </row>
    <row r="167" spans="1:7" ht="12">
      <c r="A167" s="88"/>
      <c r="B167" s="90"/>
      <c r="C167" s="90" t="s">
        <v>114</v>
      </c>
      <c r="D167" s="90"/>
      <c r="E167" s="91">
        <v>45</v>
      </c>
      <c r="F167" s="91"/>
      <c r="G167" s="91">
        <v>58</v>
      </c>
    </row>
    <row r="168" spans="1:7" ht="12">
      <c r="A168" s="88"/>
      <c r="B168" s="90"/>
      <c r="C168" s="90"/>
      <c r="D168" s="90" t="s">
        <v>27</v>
      </c>
      <c r="E168" s="92">
        <f>SUM(E166:E167)</f>
        <v>45</v>
      </c>
      <c r="F168" s="91"/>
      <c r="G168" s="92">
        <f>SUM(G166:G167)</f>
        <v>59</v>
      </c>
    </row>
    <row r="169" spans="1:7" ht="10.5" customHeight="1">
      <c r="A169" s="88"/>
      <c r="B169" s="90"/>
      <c r="C169" s="90"/>
      <c r="D169" s="90"/>
      <c r="E169" s="91"/>
      <c r="F169" s="91"/>
      <c r="G169" s="91"/>
    </row>
    <row r="170" spans="1:7" ht="10.5" customHeight="1">
      <c r="A170" s="88"/>
      <c r="B170" s="90"/>
      <c r="C170" s="90"/>
      <c r="D170" s="90" t="s">
        <v>5</v>
      </c>
      <c r="E170" s="92">
        <f>E168+E163</f>
        <v>45</v>
      </c>
      <c r="F170" s="91"/>
      <c r="G170" s="92">
        <f>G168+G163</f>
        <v>59</v>
      </c>
    </row>
    <row r="171" spans="1:7" ht="10.5" customHeight="1">
      <c r="A171" s="19"/>
      <c r="B171" s="88"/>
      <c r="C171" s="88"/>
      <c r="D171" s="88"/>
      <c r="E171" s="88"/>
      <c r="F171" s="89"/>
      <c r="G171" s="88"/>
    </row>
    <row r="172" spans="5:7" ht="10.5" customHeight="1">
      <c r="E172" s="27"/>
      <c r="G172" s="27"/>
    </row>
  </sheetData>
  <sheetProtection/>
  <mergeCells count="14">
    <mergeCell ref="B141:D141"/>
    <mergeCell ref="B79:D79"/>
    <mergeCell ref="A127:D127"/>
    <mergeCell ref="B131:D131"/>
    <mergeCell ref="A106:D106"/>
    <mergeCell ref="B110:D110"/>
    <mergeCell ref="B29:D29"/>
    <mergeCell ref="B40:D40"/>
    <mergeCell ref="A52:D52"/>
    <mergeCell ref="B56:D56"/>
    <mergeCell ref="A1:D1"/>
    <mergeCell ref="B5:D5"/>
    <mergeCell ref="B14:D14"/>
    <mergeCell ref="A25:D25"/>
  </mergeCells>
  <printOptions horizontalCentered="1"/>
  <pageMargins left="0.5" right="0.5" top="1.25" bottom="1" header="0.5" footer="0.5"/>
  <pageSetup horizontalDpi="600" verticalDpi="600" orientation="portrait" r:id="rId1"/>
  <headerFooter alignWithMargins="0">
    <oddHeader>&amp;C&amp;"Arial,Bold"The University of Alabama in Huntsville&amp;"Arial,Bold Italic"
&amp;"Arial,Bold"Spring 2012
Undergraduate Headcount and Credit Hour Production Report</oddHeader>
    <oddFooter>&amp;L&amp;8Office of Institutional Research
&amp;F &amp;A (np)
Census: 1/24/2012</oddFooter>
  </headerFooter>
  <rowBreaks count="5" manualBreakCount="5">
    <brk id="24" max="255" man="1"/>
    <brk id="51" max="255" man="1"/>
    <brk id="105" max="255" man="1"/>
    <brk id="126" max="255" man="1"/>
    <brk id="1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88" customWidth="1"/>
    <col min="4" max="4" width="10.00390625" style="88" customWidth="1"/>
    <col min="5" max="16384" width="9.140625" style="88" customWidth="1"/>
  </cols>
  <sheetData>
    <row r="1" spans="5:7" ht="11.25">
      <c r="E1" s="96" t="s">
        <v>161</v>
      </c>
      <c r="F1" s="89"/>
      <c r="G1" s="96" t="s">
        <v>171</v>
      </c>
    </row>
    <row r="2" spans="1:2" ht="11.25">
      <c r="A2" s="97"/>
      <c r="B2" s="88" t="s">
        <v>153</v>
      </c>
    </row>
    <row r="3" ht="11.25">
      <c r="F3" s="89"/>
    </row>
    <row r="4" spans="2:6" ht="11.25">
      <c r="B4" s="97"/>
      <c r="C4" s="88" t="s">
        <v>15</v>
      </c>
      <c r="F4" s="89"/>
    </row>
    <row r="5" ht="11.25">
      <c r="F5" s="89"/>
    </row>
    <row r="6" spans="3:7" ht="11.25">
      <c r="C6" s="97"/>
      <c r="D6" s="88" t="s">
        <v>29</v>
      </c>
      <c r="E6" s="88">
        <v>14</v>
      </c>
      <c r="F6" s="89"/>
      <c r="G6" s="88">
        <v>28</v>
      </c>
    </row>
    <row r="7" spans="3:7" ht="11.25">
      <c r="C7" s="97"/>
      <c r="D7" s="88" t="s">
        <v>183</v>
      </c>
      <c r="E7" s="88">
        <v>1</v>
      </c>
      <c r="F7" s="89"/>
      <c r="G7" s="88">
        <v>0</v>
      </c>
    </row>
    <row r="8" spans="3:7" ht="11.25">
      <c r="C8" s="97"/>
      <c r="D8" s="88" t="s">
        <v>163</v>
      </c>
      <c r="E8" s="88">
        <v>1</v>
      </c>
      <c r="F8" s="89"/>
      <c r="G8" s="88">
        <v>5</v>
      </c>
    </row>
    <row r="9" spans="3:7" ht="11.25">
      <c r="C9" s="97"/>
      <c r="D9" s="88" t="s">
        <v>174</v>
      </c>
      <c r="E9" s="88">
        <v>5</v>
      </c>
      <c r="F9" s="89"/>
      <c r="G9" s="88">
        <v>9</v>
      </c>
    </row>
    <row r="10" spans="3:7" ht="11.25">
      <c r="C10" s="97"/>
      <c r="D10" s="88" t="s">
        <v>31</v>
      </c>
      <c r="E10" s="88">
        <v>44</v>
      </c>
      <c r="F10" s="89"/>
      <c r="G10" s="88">
        <v>64</v>
      </c>
    </row>
    <row r="11" spans="3:7" ht="11.25">
      <c r="C11" s="97"/>
      <c r="D11" s="98" t="s">
        <v>27</v>
      </c>
      <c r="E11" s="99">
        <f>SUM(E6:E10)</f>
        <v>65</v>
      </c>
      <c r="F11" s="89"/>
      <c r="G11" s="99">
        <f>SUM(G6:G10)</f>
        <v>106</v>
      </c>
    </row>
    <row r="12" ht="11.25">
      <c r="F12" s="89"/>
    </row>
    <row r="13" spans="1:6" ht="11.25">
      <c r="A13" s="97"/>
      <c r="B13" s="97"/>
      <c r="C13" s="88" t="s">
        <v>28</v>
      </c>
      <c r="F13" s="89"/>
    </row>
    <row r="14" spans="3:6" ht="11.25">
      <c r="C14" s="97"/>
      <c r="F14" s="89"/>
    </row>
    <row r="15" spans="3:7" ht="11.25">
      <c r="C15" s="97"/>
      <c r="D15" s="97" t="s">
        <v>29</v>
      </c>
      <c r="E15" s="88">
        <v>32</v>
      </c>
      <c r="F15" s="89"/>
      <c r="G15" s="88">
        <v>30</v>
      </c>
    </row>
    <row r="16" spans="3:7" ht="11.25">
      <c r="C16" s="97"/>
      <c r="D16" s="97" t="s">
        <v>177</v>
      </c>
      <c r="E16" s="88">
        <v>0</v>
      </c>
      <c r="F16" s="89"/>
      <c r="G16" s="88">
        <v>2</v>
      </c>
    </row>
    <row r="17" spans="3:7" ht="11.25">
      <c r="C17" s="97"/>
      <c r="D17" s="97" t="s">
        <v>183</v>
      </c>
      <c r="E17" s="88">
        <v>3</v>
      </c>
      <c r="F17" s="89"/>
      <c r="G17" s="88">
        <v>5</v>
      </c>
    </row>
    <row r="18" spans="3:7" ht="11.25">
      <c r="C18" s="97"/>
      <c r="D18" s="97" t="s">
        <v>163</v>
      </c>
      <c r="E18" s="88">
        <v>15</v>
      </c>
      <c r="F18" s="89"/>
      <c r="G18" s="88">
        <v>18</v>
      </c>
    </row>
    <row r="19" spans="3:7" ht="11.25">
      <c r="C19" s="97"/>
      <c r="D19" s="97" t="s">
        <v>174</v>
      </c>
      <c r="E19" s="88">
        <v>22</v>
      </c>
      <c r="F19" s="89"/>
      <c r="G19" s="88">
        <v>16</v>
      </c>
    </row>
    <row r="20" spans="3:7" ht="11.25">
      <c r="C20" s="97"/>
      <c r="D20" s="97" t="s">
        <v>31</v>
      </c>
      <c r="E20" s="88">
        <v>139</v>
      </c>
      <c r="F20" s="89"/>
      <c r="G20" s="88">
        <v>135</v>
      </c>
    </row>
    <row r="21" spans="3:7" ht="11.25">
      <c r="C21" s="97"/>
      <c r="D21" s="97" t="s">
        <v>176</v>
      </c>
      <c r="E21" s="88">
        <v>0</v>
      </c>
      <c r="F21" s="89"/>
      <c r="G21" s="88">
        <v>1</v>
      </c>
    </row>
    <row r="22" spans="3:7" ht="11.25">
      <c r="C22" s="97"/>
      <c r="D22" s="98" t="s">
        <v>27</v>
      </c>
      <c r="E22" s="99">
        <f>SUM(E15:E21)</f>
        <v>211</v>
      </c>
      <c r="F22" s="89"/>
      <c r="G22" s="99">
        <f>SUM(G15:G21)</f>
        <v>207</v>
      </c>
    </row>
    <row r="23" spans="3:6" ht="11.25">
      <c r="C23" s="97"/>
      <c r="F23" s="89"/>
    </row>
    <row r="24" spans="4:7" ht="11.25">
      <c r="D24" s="98" t="s">
        <v>5</v>
      </c>
      <c r="E24" s="99">
        <f>E22+E11</f>
        <v>276</v>
      </c>
      <c r="F24" s="89"/>
      <c r="G24" s="99">
        <f>G22+G11</f>
        <v>313</v>
      </c>
    </row>
    <row r="25" spans="2:7" ht="11.25">
      <c r="B25" s="100" t="s">
        <v>166</v>
      </c>
      <c r="D25" s="98"/>
      <c r="E25" s="89"/>
      <c r="F25" s="89"/>
      <c r="G25" s="89"/>
    </row>
    <row r="26" spans="1:7" ht="11.25">
      <c r="A26" s="89"/>
      <c r="B26" s="89"/>
      <c r="C26" s="89"/>
      <c r="D26" s="89"/>
      <c r="E26" s="89"/>
      <c r="F26" s="89"/>
      <c r="G26" s="89"/>
    </row>
    <row r="27" spans="1:7" ht="11.25">
      <c r="A27" s="89"/>
      <c r="B27" s="89"/>
      <c r="C27" s="89"/>
      <c r="D27" s="89"/>
      <c r="E27" s="96" t="s">
        <v>161</v>
      </c>
      <c r="F27" s="89"/>
      <c r="G27" s="96" t="s">
        <v>171</v>
      </c>
    </row>
    <row r="28" ht="11.25">
      <c r="B28" s="88" t="s">
        <v>21</v>
      </c>
    </row>
    <row r="29" ht="11.25">
      <c r="F29" s="89"/>
    </row>
    <row r="30" ht="11.25">
      <c r="C30" s="88" t="s">
        <v>15</v>
      </c>
    </row>
    <row r="31" spans="4:7" ht="11.25">
      <c r="D31" s="88" t="s">
        <v>44</v>
      </c>
      <c r="E31" s="88">
        <v>11</v>
      </c>
      <c r="F31" s="89"/>
      <c r="G31" s="88">
        <v>17</v>
      </c>
    </row>
    <row r="32" spans="4:7" ht="11.25">
      <c r="D32" s="88" t="s">
        <v>46</v>
      </c>
      <c r="E32" s="88">
        <v>4</v>
      </c>
      <c r="F32" s="89"/>
      <c r="G32" s="88">
        <v>10</v>
      </c>
    </row>
    <row r="33" spans="4:7" ht="11.25">
      <c r="D33" s="88" t="s">
        <v>61</v>
      </c>
      <c r="E33" s="88">
        <v>9</v>
      </c>
      <c r="F33" s="89"/>
      <c r="G33" s="88">
        <v>6</v>
      </c>
    </row>
    <row r="34" spans="4:7" ht="11.25">
      <c r="D34" s="88" t="s">
        <v>50</v>
      </c>
      <c r="E34" s="88">
        <v>5</v>
      </c>
      <c r="F34" s="89"/>
      <c r="G34" s="88">
        <v>5</v>
      </c>
    </row>
    <row r="35" spans="4:7" ht="11.25">
      <c r="D35" s="98" t="s">
        <v>27</v>
      </c>
      <c r="E35" s="99">
        <f>SUM(E31:E34)</f>
        <v>29</v>
      </c>
      <c r="F35" s="89"/>
      <c r="G35" s="99">
        <f>SUM(G31:G34)</f>
        <v>38</v>
      </c>
    </row>
    <row r="36" ht="11.25">
      <c r="F36" s="89"/>
    </row>
    <row r="37" ht="11.25">
      <c r="C37" s="88" t="s">
        <v>28</v>
      </c>
    </row>
    <row r="38" spans="4:7" ht="11.25">
      <c r="D38" s="88" t="s">
        <v>44</v>
      </c>
      <c r="E38" s="88">
        <v>36</v>
      </c>
      <c r="F38" s="89"/>
      <c r="G38" s="88">
        <v>31</v>
      </c>
    </row>
    <row r="39" spans="4:7" ht="11.25">
      <c r="D39" s="88" t="s">
        <v>46</v>
      </c>
      <c r="E39" s="88">
        <v>11</v>
      </c>
      <c r="F39" s="89"/>
      <c r="G39" s="88">
        <v>12</v>
      </c>
    </row>
    <row r="40" spans="4:7" ht="11.25">
      <c r="D40" s="88" t="s">
        <v>61</v>
      </c>
      <c r="E40" s="88">
        <v>21</v>
      </c>
      <c r="F40" s="89"/>
      <c r="G40" s="88">
        <v>31</v>
      </c>
    </row>
    <row r="41" spans="4:7" ht="11.25">
      <c r="D41" s="88" t="s">
        <v>50</v>
      </c>
      <c r="E41" s="88">
        <v>6</v>
      </c>
      <c r="F41" s="89"/>
      <c r="G41" s="88">
        <v>3</v>
      </c>
    </row>
    <row r="42" spans="4:7" ht="11.25">
      <c r="D42" s="88" t="s">
        <v>178</v>
      </c>
      <c r="E42" s="88">
        <v>4</v>
      </c>
      <c r="G42" s="88">
        <v>4</v>
      </c>
    </row>
    <row r="43" spans="4:7" ht="11.25">
      <c r="D43" s="88" t="s">
        <v>179</v>
      </c>
      <c r="E43" s="88">
        <v>1</v>
      </c>
      <c r="G43" s="88">
        <v>0</v>
      </c>
    </row>
    <row r="44" spans="4:7" ht="11.25">
      <c r="D44" s="98" t="s">
        <v>27</v>
      </c>
      <c r="E44" s="99">
        <f>SUM(E38:E43)</f>
        <v>79</v>
      </c>
      <c r="F44" s="89"/>
      <c r="G44" s="99">
        <f>SUM(G38:G43)</f>
        <v>81</v>
      </c>
    </row>
    <row r="45" ht="11.25">
      <c r="F45" s="89"/>
    </row>
    <row r="46" spans="4:7" ht="11.25">
      <c r="D46" s="98" t="s">
        <v>5</v>
      </c>
      <c r="E46" s="99">
        <f>E35+E44</f>
        <v>108</v>
      </c>
      <c r="F46" s="89"/>
      <c r="G46" s="99">
        <f>G35+G44</f>
        <v>119</v>
      </c>
    </row>
    <row r="47" spans="2:7" ht="11.25">
      <c r="B47" s="100" t="s">
        <v>166</v>
      </c>
      <c r="D47" s="98"/>
      <c r="E47" s="89"/>
      <c r="F47" s="89"/>
      <c r="G47" s="89"/>
    </row>
    <row r="48" spans="4:7" ht="11.25">
      <c r="D48" s="98"/>
      <c r="E48" s="89"/>
      <c r="F48" s="89"/>
      <c r="G48" s="89"/>
    </row>
    <row r="49" spans="5:7" ht="11.25">
      <c r="E49" s="96" t="s">
        <v>161</v>
      </c>
      <c r="F49" s="89"/>
      <c r="G49" s="96" t="s">
        <v>171</v>
      </c>
    </row>
    <row r="50" ht="11.25">
      <c r="B50" s="88" t="s">
        <v>22</v>
      </c>
    </row>
    <row r="51" ht="11.25">
      <c r="F51" s="89"/>
    </row>
    <row r="52" spans="3:6" ht="11.25">
      <c r="C52" s="88" t="s">
        <v>15</v>
      </c>
      <c r="F52" s="89"/>
    </row>
    <row r="53" spans="4:7" ht="11.25">
      <c r="D53" s="88" t="s">
        <v>180</v>
      </c>
      <c r="E53" s="88">
        <v>0</v>
      </c>
      <c r="F53" s="89"/>
      <c r="G53" s="88">
        <v>2</v>
      </c>
    </row>
    <row r="54" spans="4:7" ht="11.25">
      <c r="D54" s="88" t="s">
        <v>9</v>
      </c>
      <c r="E54" s="88">
        <v>19</v>
      </c>
      <c r="F54" s="89"/>
      <c r="G54" s="88">
        <v>45</v>
      </c>
    </row>
    <row r="55" spans="4:7" ht="11.25">
      <c r="D55" s="88" t="s">
        <v>152</v>
      </c>
      <c r="E55" s="88">
        <v>6</v>
      </c>
      <c r="F55" s="89"/>
      <c r="G55" s="88">
        <v>3</v>
      </c>
    </row>
    <row r="56" spans="4:7" ht="11.25">
      <c r="D56" s="98" t="s">
        <v>27</v>
      </c>
      <c r="E56" s="99">
        <f>SUM(E53:E55)</f>
        <v>25</v>
      </c>
      <c r="F56" s="89"/>
      <c r="G56" s="99">
        <f>SUM(G53:G55)</f>
        <v>50</v>
      </c>
    </row>
    <row r="57" spans="3:6" ht="11.25">
      <c r="C57" s="88" t="s">
        <v>28</v>
      </c>
      <c r="F57" s="89"/>
    </row>
    <row r="58" spans="4:7" ht="11.25">
      <c r="D58" s="88" t="s">
        <v>180</v>
      </c>
      <c r="E58" s="88">
        <v>8</v>
      </c>
      <c r="F58" s="89"/>
      <c r="G58" s="88">
        <v>3</v>
      </c>
    </row>
    <row r="59" spans="4:7" ht="11.25">
      <c r="D59" s="88" t="s">
        <v>181</v>
      </c>
      <c r="E59" s="88">
        <v>4</v>
      </c>
      <c r="F59" s="89"/>
      <c r="G59" s="88">
        <v>5</v>
      </c>
    </row>
    <row r="60" spans="4:7" ht="11.25">
      <c r="D60" s="88" t="s">
        <v>9</v>
      </c>
      <c r="E60" s="88">
        <v>55</v>
      </c>
      <c r="F60" s="89"/>
      <c r="G60" s="88">
        <v>73</v>
      </c>
    </row>
    <row r="61" spans="4:7" ht="11.25">
      <c r="D61" s="88" t="s">
        <v>152</v>
      </c>
      <c r="E61" s="88">
        <v>23</v>
      </c>
      <c r="F61" s="89"/>
      <c r="G61" s="88">
        <v>35</v>
      </c>
    </row>
    <row r="62" spans="4:7" ht="11.25">
      <c r="D62" s="98" t="s">
        <v>27</v>
      </c>
      <c r="E62" s="99">
        <f>SUM(E58:E61)</f>
        <v>90</v>
      </c>
      <c r="F62" s="89"/>
      <c r="G62" s="99">
        <f>SUM(G58:G61)</f>
        <v>116</v>
      </c>
    </row>
    <row r="63" ht="11.25">
      <c r="F63" s="89"/>
    </row>
    <row r="64" spans="4:7" ht="11.25">
      <c r="D64" s="98" t="s">
        <v>5</v>
      </c>
      <c r="E64" s="99">
        <f>SUM(E62,E56)</f>
        <v>115</v>
      </c>
      <c r="F64" s="89"/>
      <c r="G64" s="99">
        <f>SUM(G62,G56)</f>
        <v>166</v>
      </c>
    </row>
    <row r="65" spans="2:7" ht="11.25">
      <c r="B65" s="100" t="s">
        <v>166</v>
      </c>
      <c r="D65" s="98"/>
      <c r="E65" s="89"/>
      <c r="F65" s="89"/>
      <c r="G65" s="89"/>
    </row>
    <row r="66" spans="4:7" ht="11.25">
      <c r="D66" s="98"/>
      <c r="E66" s="89"/>
      <c r="F66" s="89"/>
      <c r="G66" s="89"/>
    </row>
    <row r="67" spans="5:7" ht="11.25">
      <c r="E67" s="96" t="s">
        <v>161</v>
      </c>
      <c r="F67" s="89"/>
      <c r="G67" s="96" t="s">
        <v>171</v>
      </c>
    </row>
    <row r="68" spans="2:6" ht="11.25">
      <c r="B68" s="88" t="s">
        <v>154</v>
      </c>
      <c r="F68" s="89"/>
    </row>
    <row r="70" ht="11.25">
      <c r="C70" s="88" t="s">
        <v>15</v>
      </c>
    </row>
    <row r="71" spans="4:7" ht="11.25">
      <c r="D71" s="88" t="s">
        <v>120</v>
      </c>
      <c r="E71" s="88">
        <v>24</v>
      </c>
      <c r="G71" s="88">
        <v>12</v>
      </c>
    </row>
    <row r="72" spans="4:7" ht="11.25">
      <c r="D72" s="88" t="s">
        <v>175</v>
      </c>
      <c r="E72" s="88">
        <v>0</v>
      </c>
      <c r="G72" s="88">
        <v>11</v>
      </c>
    </row>
    <row r="73" spans="4:7" ht="11.25">
      <c r="D73" s="88" t="s">
        <v>58</v>
      </c>
      <c r="E73" s="88">
        <v>11</v>
      </c>
      <c r="F73" s="89"/>
      <c r="G73" s="88">
        <v>6</v>
      </c>
    </row>
    <row r="74" spans="4:7" ht="11.25">
      <c r="D74" s="88" t="s">
        <v>35</v>
      </c>
      <c r="E74" s="88">
        <v>5</v>
      </c>
      <c r="F74" s="89"/>
      <c r="G74" s="88">
        <v>5</v>
      </c>
    </row>
    <row r="75" spans="4:7" ht="11.25">
      <c r="D75" s="88" t="s">
        <v>36</v>
      </c>
      <c r="E75" s="88">
        <v>2</v>
      </c>
      <c r="F75" s="89"/>
      <c r="G75" s="88">
        <v>4</v>
      </c>
    </row>
    <row r="76" spans="4:7" ht="11.25">
      <c r="D76" s="88" t="s">
        <v>37</v>
      </c>
      <c r="E76" s="88">
        <v>25</v>
      </c>
      <c r="F76" s="89"/>
      <c r="G76" s="88">
        <v>25</v>
      </c>
    </row>
    <row r="77" spans="4:7" ht="11.25">
      <c r="D77" s="88" t="s">
        <v>38</v>
      </c>
      <c r="E77" s="88">
        <v>4</v>
      </c>
      <c r="F77" s="89"/>
      <c r="G77" s="88">
        <v>5</v>
      </c>
    </row>
    <row r="78" spans="4:7" ht="11.25">
      <c r="D78" s="88" t="s">
        <v>113</v>
      </c>
      <c r="E78" s="88">
        <v>15</v>
      </c>
      <c r="F78" s="89"/>
      <c r="G78" s="88">
        <v>13</v>
      </c>
    </row>
    <row r="79" spans="4:7" ht="11.25">
      <c r="D79" s="88" t="s">
        <v>59</v>
      </c>
      <c r="E79" s="88">
        <v>1</v>
      </c>
      <c r="F79" s="89"/>
      <c r="G79" s="88">
        <v>3</v>
      </c>
    </row>
    <row r="80" spans="4:7" ht="11.25">
      <c r="D80" s="98" t="s">
        <v>27</v>
      </c>
      <c r="E80" s="99">
        <f>SUM(E71:E79)</f>
        <v>87</v>
      </c>
      <c r="F80" s="89"/>
      <c r="G80" s="99">
        <f>SUM(G71:G79)</f>
        <v>84</v>
      </c>
    </row>
    <row r="81" spans="1:7" ht="11.25">
      <c r="A81" s="89"/>
      <c r="B81" s="89"/>
      <c r="C81" s="89"/>
      <c r="D81" s="89"/>
      <c r="E81" s="89"/>
      <c r="F81" s="89"/>
      <c r="G81" s="89"/>
    </row>
    <row r="82" ht="11.25">
      <c r="C82" s="88" t="s">
        <v>28</v>
      </c>
    </row>
    <row r="83" spans="4:7" ht="11.25">
      <c r="D83" s="88" t="s">
        <v>120</v>
      </c>
      <c r="E83" s="88">
        <v>51</v>
      </c>
      <c r="G83" s="88">
        <v>30</v>
      </c>
    </row>
    <row r="84" spans="4:7" ht="11.25">
      <c r="D84" s="88" t="s">
        <v>175</v>
      </c>
      <c r="E84" s="88">
        <v>0</v>
      </c>
      <c r="G84" s="88">
        <v>24</v>
      </c>
    </row>
    <row r="85" spans="4:7" ht="11.25">
      <c r="D85" s="88" t="s">
        <v>58</v>
      </c>
      <c r="E85" s="88">
        <v>12</v>
      </c>
      <c r="F85" s="89"/>
      <c r="G85" s="88">
        <v>9</v>
      </c>
    </row>
    <row r="86" spans="4:7" ht="11.25">
      <c r="D86" s="88" t="s">
        <v>35</v>
      </c>
      <c r="E86" s="88">
        <v>6</v>
      </c>
      <c r="F86" s="89"/>
      <c r="G86" s="88">
        <v>4</v>
      </c>
    </row>
    <row r="87" spans="4:7" ht="11.25">
      <c r="D87" s="88" t="s">
        <v>36</v>
      </c>
      <c r="E87" s="88">
        <v>35</v>
      </c>
      <c r="F87" s="89"/>
      <c r="G87" s="88">
        <v>36</v>
      </c>
    </row>
    <row r="88" spans="4:7" ht="11.25">
      <c r="D88" s="88" t="s">
        <v>37</v>
      </c>
      <c r="E88" s="88">
        <v>74</v>
      </c>
      <c r="F88" s="89"/>
      <c r="G88" s="88">
        <v>76</v>
      </c>
    </row>
    <row r="89" spans="4:7" ht="11.25">
      <c r="D89" s="88" t="s">
        <v>38</v>
      </c>
      <c r="E89" s="19">
        <v>101</v>
      </c>
      <c r="F89" s="89"/>
      <c r="G89" s="19">
        <v>102</v>
      </c>
    </row>
    <row r="90" spans="4:7" ht="11.25">
      <c r="D90" s="88" t="s">
        <v>113</v>
      </c>
      <c r="E90" s="88">
        <v>34</v>
      </c>
      <c r="F90" s="89"/>
      <c r="G90" s="88">
        <v>36</v>
      </c>
    </row>
    <row r="91" spans="4:7" ht="11.25">
      <c r="D91" s="88" t="s">
        <v>59</v>
      </c>
      <c r="E91" s="88">
        <v>4</v>
      </c>
      <c r="F91" s="89"/>
      <c r="G91" s="88">
        <v>10</v>
      </c>
    </row>
    <row r="92" spans="4:7" ht="11.25">
      <c r="D92" s="98" t="s">
        <v>27</v>
      </c>
      <c r="E92" s="99">
        <f>SUM(E83:E91)</f>
        <v>317</v>
      </c>
      <c r="F92" s="89"/>
      <c r="G92" s="99">
        <f>SUM(G83:G91)</f>
        <v>327</v>
      </c>
    </row>
    <row r="93" ht="11.25">
      <c r="F93" s="89"/>
    </row>
    <row r="94" spans="4:7" ht="11.25">
      <c r="D94" s="98" t="s">
        <v>5</v>
      </c>
      <c r="E94" s="99">
        <f>E92+E80</f>
        <v>404</v>
      </c>
      <c r="F94" s="89"/>
      <c r="G94" s="99">
        <f>G92+G80</f>
        <v>411</v>
      </c>
    </row>
    <row r="95" spans="4:7" ht="11.25">
      <c r="D95" s="98"/>
      <c r="E95" s="89"/>
      <c r="F95" s="89"/>
      <c r="G95" s="89"/>
    </row>
    <row r="96" spans="4:7" ht="11.25">
      <c r="D96" s="98"/>
      <c r="E96" s="89"/>
      <c r="F96" s="89"/>
      <c r="G96" s="89"/>
    </row>
    <row r="97" spans="5:7" ht="11.25">
      <c r="E97" s="96" t="s">
        <v>161</v>
      </c>
      <c r="F97" s="89"/>
      <c r="G97" s="96" t="s">
        <v>171</v>
      </c>
    </row>
    <row r="98" spans="2:6" ht="11.25">
      <c r="B98" s="88" t="s">
        <v>155</v>
      </c>
      <c r="F98" s="89"/>
    </row>
    <row r="100" ht="11.25">
      <c r="C100" s="88" t="s">
        <v>15</v>
      </c>
    </row>
    <row r="101" spans="4:7" ht="11.25">
      <c r="D101" s="88" t="s">
        <v>175</v>
      </c>
      <c r="E101" s="88">
        <v>0</v>
      </c>
      <c r="G101" s="88">
        <v>1</v>
      </c>
    </row>
    <row r="102" spans="4:7" ht="11.25">
      <c r="D102" s="88" t="s">
        <v>58</v>
      </c>
      <c r="E102" s="88">
        <v>9</v>
      </c>
      <c r="F102" s="89"/>
      <c r="G102" s="88">
        <v>9</v>
      </c>
    </row>
    <row r="103" spans="4:7" ht="11.25">
      <c r="D103" s="88" t="s">
        <v>36</v>
      </c>
      <c r="E103" s="88">
        <v>5</v>
      </c>
      <c r="F103" s="89"/>
      <c r="G103" s="88">
        <v>6</v>
      </c>
    </row>
    <row r="104" spans="4:7" ht="11.25">
      <c r="D104" s="88" t="s">
        <v>37</v>
      </c>
      <c r="E104" s="88">
        <v>16</v>
      </c>
      <c r="F104" s="89"/>
      <c r="G104" s="88">
        <v>12</v>
      </c>
    </row>
    <row r="105" spans="4:7" ht="11.25">
      <c r="D105" s="88" t="s">
        <v>38</v>
      </c>
      <c r="E105" s="88">
        <v>3</v>
      </c>
      <c r="F105" s="89"/>
      <c r="G105" s="88">
        <v>1</v>
      </c>
    </row>
    <row r="106" spans="4:7" ht="11.25">
      <c r="D106" s="88" t="s">
        <v>113</v>
      </c>
      <c r="E106" s="88">
        <v>15</v>
      </c>
      <c r="F106" s="89"/>
      <c r="G106" s="88">
        <v>23</v>
      </c>
    </row>
    <row r="107" spans="4:7" ht="11.25">
      <c r="D107" s="88" t="s">
        <v>60</v>
      </c>
      <c r="E107" s="88">
        <v>5</v>
      </c>
      <c r="F107" s="89"/>
      <c r="G107" s="88">
        <v>3</v>
      </c>
    </row>
    <row r="108" spans="4:7" ht="11.25">
      <c r="D108" s="98" t="s">
        <v>27</v>
      </c>
      <c r="E108" s="99">
        <f>SUM(E101:E107)</f>
        <v>53</v>
      </c>
      <c r="F108" s="89"/>
      <c r="G108" s="99">
        <f>SUM(G101:G107)</f>
        <v>55</v>
      </c>
    </row>
    <row r="109" spans="1:7" ht="11.25">
      <c r="A109" s="89"/>
      <c r="B109" s="89"/>
      <c r="C109" s="89"/>
      <c r="D109" s="89"/>
      <c r="E109" s="89"/>
      <c r="F109" s="89"/>
      <c r="G109" s="89"/>
    </row>
    <row r="110" ht="11.25">
      <c r="C110" s="88" t="s">
        <v>28</v>
      </c>
    </row>
    <row r="111" spans="4:7" ht="11.25">
      <c r="D111" s="88" t="s">
        <v>58</v>
      </c>
      <c r="E111" s="88">
        <v>3</v>
      </c>
      <c r="F111" s="89"/>
      <c r="G111" s="88">
        <v>3</v>
      </c>
    </row>
    <row r="112" spans="4:7" ht="11.25">
      <c r="D112" s="88" t="s">
        <v>36</v>
      </c>
      <c r="E112" s="88">
        <v>7</v>
      </c>
      <c r="F112" s="89"/>
      <c r="G112" s="88">
        <v>7</v>
      </c>
    </row>
    <row r="113" spans="4:7" ht="11.25">
      <c r="D113" s="88" t="s">
        <v>37</v>
      </c>
      <c r="E113" s="88">
        <v>29</v>
      </c>
      <c r="F113" s="89"/>
      <c r="G113" s="88">
        <v>20</v>
      </c>
    </row>
    <row r="114" spans="4:7" ht="11.25">
      <c r="D114" s="88" t="s">
        <v>38</v>
      </c>
      <c r="E114" s="19">
        <v>48</v>
      </c>
      <c r="F114" s="89"/>
      <c r="G114" s="19">
        <v>38</v>
      </c>
    </row>
    <row r="115" spans="4:7" ht="11.25">
      <c r="D115" s="88" t="s">
        <v>113</v>
      </c>
      <c r="E115" s="88">
        <v>37</v>
      </c>
      <c r="F115" s="89"/>
      <c r="G115" s="88">
        <v>35</v>
      </c>
    </row>
    <row r="116" spans="4:7" ht="11.25">
      <c r="D116" s="88" t="s">
        <v>60</v>
      </c>
      <c r="E116" s="88">
        <v>5</v>
      </c>
      <c r="F116" s="89"/>
      <c r="G116" s="88">
        <v>5</v>
      </c>
    </row>
    <row r="117" spans="4:7" ht="11.25">
      <c r="D117" s="98" t="s">
        <v>27</v>
      </c>
      <c r="E117" s="99">
        <f>SUM(E111:E116)</f>
        <v>129</v>
      </c>
      <c r="F117" s="89"/>
      <c r="G117" s="99">
        <f>SUM(G111:G116)</f>
        <v>108</v>
      </c>
    </row>
    <row r="118" ht="11.25">
      <c r="F118" s="89"/>
    </row>
    <row r="119" spans="4:7" ht="11.25">
      <c r="D119" s="98" t="s">
        <v>5</v>
      </c>
      <c r="E119" s="99">
        <f>E117+E108</f>
        <v>182</v>
      </c>
      <c r="F119" s="89"/>
      <c r="G119" s="99">
        <f>G117+G108</f>
        <v>163</v>
      </c>
    </row>
    <row r="120" spans="4:7" ht="11.25">
      <c r="D120" s="98"/>
      <c r="E120" s="89"/>
      <c r="F120" s="89"/>
      <c r="G120" s="89"/>
    </row>
    <row r="121" spans="4:7" ht="11.25">
      <c r="D121" s="98"/>
      <c r="E121" s="89"/>
      <c r="F121" s="89"/>
      <c r="G121" s="89"/>
    </row>
    <row r="122" spans="5:7" ht="11.25">
      <c r="E122" s="96" t="s">
        <v>161</v>
      </c>
      <c r="F122" s="89"/>
      <c r="G122" s="96" t="s">
        <v>171</v>
      </c>
    </row>
    <row r="123" spans="2:6" ht="11.25">
      <c r="B123" s="88" t="s">
        <v>156</v>
      </c>
      <c r="F123" s="89"/>
    </row>
    <row r="125" ht="11.25">
      <c r="C125" s="88" t="s">
        <v>15</v>
      </c>
    </row>
    <row r="126" spans="4:7" ht="11.25">
      <c r="D126" s="88" t="s">
        <v>120</v>
      </c>
      <c r="E126" s="88">
        <f>E71</f>
        <v>24</v>
      </c>
      <c r="G126" s="88">
        <f>G71</f>
        <v>12</v>
      </c>
    </row>
    <row r="127" spans="4:7" ht="11.25">
      <c r="D127" s="88" t="s">
        <v>175</v>
      </c>
      <c r="E127" s="88">
        <f>E101+E72</f>
        <v>0</v>
      </c>
      <c r="G127" s="88">
        <f>G101+G72</f>
        <v>12</v>
      </c>
    </row>
    <row r="128" spans="4:7" ht="11.25">
      <c r="D128" s="88" t="s">
        <v>58</v>
      </c>
      <c r="E128" s="88">
        <f>E73+E102</f>
        <v>20</v>
      </c>
      <c r="F128" s="89"/>
      <c r="G128" s="88">
        <f>G73+G102</f>
        <v>15</v>
      </c>
    </row>
    <row r="129" spans="4:7" ht="11.25">
      <c r="D129" s="88" t="s">
        <v>35</v>
      </c>
      <c r="E129" s="88">
        <f>E74</f>
        <v>5</v>
      </c>
      <c r="F129" s="89"/>
      <c r="G129" s="88">
        <f>G74</f>
        <v>5</v>
      </c>
    </row>
    <row r="130" spans="4:7" ht="11.25">
      <c r="D130" s="88" t="s">
        <v>36</v>
      </c>
      <c r="E130" s="88">
        <f>E75+E103</f>
        <v>7</v>
      </c>
      <c r="F130" s="89"/>
      <c r="G130" s="88">
        <f>G75+G103</f>
        <v>10</v>
      </c>
    </row>
    <row r="131" spans="4:7" ht="11.25">
      <c r="D131" s="88" t="s">
        <v>37</v>
      </c>
      <c r="E131" s="88">
        <f>E76+E104</f>
        <v>41</v>
      </c>
      <c r="F131" s="89"/>
      <c r="G131" s="88">
        <f>G76+G104</f>
        <v>37</v>
      </c>
    </row>
    <row r="132" spans="4:7" ht="11.25">
      <c r="D132" s="88" t="s">
        <v>38</v>
      </c>
      <c r="E132" s="88">
        <f>E77+E105</f>
        <v>7</v>
      </c>
      <c r="F132" s="89"/>
      <c r="G132" s="88">
        <f>G77+G105</f>
        <v>6</v>
      </c>
    </row>
    <row r="133" spans="4:7" ht="11.25">
      <c r="D133" s="88" t="s">
        <v>113</v>
      </c>
      <c r="E133" s="88">
        <f>E78+E106</f>
        <v>30</v>
      </c>
      <c r="F133" s="89"/>
      <c r="G133" s="88">
        <f>G78+G106</f>
        <v>36</v>
      </c>
    </row>
    <row r="134" spans="4:7" ht="11.25">
      <c r="D134" s="88" t="s">
        <v>59</v>
      </c>
      <c r="E134" s="88">
        <f>E79</f>
        <v>1</v>
      </c>
      <c r="F134" s="89"/>
      <c r="G134" s="88">
        <f>G79</f>
        <v>3</v>
      </c>
    </row>
    <row r="135" spans="4:7" ht="11.25">
      <c r="D135" s="88" t="s">
        <v>60</v>
      </c>
      <c r="E135" s="88">
        <f>E107</f>
        <v>5</v>
      </c>
      <c r="F135" s="89"/>
      <c r="G135" s="88">
        <f>G107</f>
        <v>3</v>
      </c>
    </row>
    <row r="136" spans="4:7" ht="11.25">
      <c r="D136" s="98" t="s">
        <v>27</v>
      </c>
      <c r="E136" s="99">
        <f>SUM(E126:E135)</f>
        <v>140</v>
      </c>
      <c r="F136" s="89"/>
      <c r="G136" s="99">
        <f>SUM(G126:G135)</f>
        <v>139</v>
      </c>
    </row>
    <row r="137" spans="1:7" ht="11.25">
      <c r="A137" s="89"/>
      <c r="B137" s="89"/>
      <c r="C137" s="89"/>
      <c r="D137" s="89"/>
      <c r="E137" s="89"/>
      <c r="F137" s="89"/>
      <c r="G137" s="89"/>
    </row>
    <row r="138" ht="11.25">
      <c r="C138" s="88" t="s">
        <v>28</v>
      </c>
    </row>
    <row r="139" spans="4:7" ht="11.25">
      <c r="D139" s="88" t="s">
        <v>120</v>
      </c>
      <c r="E139" s="88">
        <f>E83</f>
        <v>51</v>
      </c>
      <c r="G139" s="88">
        <f>G83</f>
        <v>30</v>
      </c>
    </row>
    <row r="140" spans="4:7" ht="11.25">
      <c r="D140" s="88" t="s">
        <v>175</v>
      </c>
      <c r="E140" s="88">
        <f>E84</f>
        <v>0</v>
      </c>
      <c r="G140" s="88">
        <f>G84</f>
        <v>24</v>
      </c>
    </row>
    <row r="141" spans="4:7" ht="11.25">
      <c r="D141" s="88" t="s">
        <v>58</v>
      </c>
      <c r="E141" s="88">
        <f>E85+E111</f>
        <v>15</v>
      </c>
      <c r="F141" s="89"/>
      <c r="G141" s="88">
        <f>G85+G111</f>
        <v>12</v>
      </c>
    </row>
    <row r="142" spans="4:7" ht="11.25">
      <c r="D142" s="88" t="s">
        <v>35</v>
      </c>
      <c r="E142" s="88">
        <f>E86</f>
        <v>6</v>
      </c>
      <c r="F142" s="89"/>
      <c r="G142" s="88">
        <f>G86</f>
        <v>4</v>
      </c>
    </row>
    <row r="143" spans="4:7" ht="11.25">
      <c r="D143" s="88" t="s">
        <v>36</v>
      </c>
      <c r="E143" s="88">
        <f>E87+E112</f>
        <v>42</v>
      </c>
      <c r="F143" s="89"/>
      <c r="G143" s="88">
        <f>G87+G112</f>
        <v>43</v>
      </c>
    </row>
    <row r="144" spans="4:7" ht="11.25">
      <c r="D144" s="88" t="s">
        <v>37</v>
      </c>
      <c r="E144" s="88">
        <f>E88+E113</f>
        <v>103</v>
      </c>
      <c r="F144" s="89"/>
      <c r="G144" s="88">
        <f>G88+G113</f>
        <v>96</v>
      </c>
    </row>
    <row r="145" spans="4:7" ht="11.25">
      <c r="D145" s="88" t="s">
        <v>38</v>
      </c>
      <c r="E145" s="19">
        <f>E89+E114</f>
        <v>149</v>
      </c>
      <c r="F145" s="89"/>
      <c r="G145" s="19">
        <f>G89+G114</f>
        <v>140</v>
      </c>
    </row>
    <row r="146" spans="4:7" ht="11.25">
      <c r="D146" s="88" t="s">
        <v>113</v>
      </c>
      <c r="E146" s="88">
        <f>E90+E115</f>
        <v>71</v>
      </c>
      <c r="F146" s="89"/>
      <c r="G146" s="88">
        <f>G90+G115</f>
        <v>71</v>
      </c>
    </row>
    <row r="147" spans="4:7" ht="11.25">
      <c r="D147" s="88" t="s">
        <v>59</v>
      </c>
      <c r="E147" s="88">
        <f>E91</f>
        <v>4</v>
      </c>
      <c r="F147" s="89"/>
      <c r="G147" s="88">
        <f>G91</f>
        <v>10</v>
      </c>
    </row>
    <row r="148" spans="4:7" ht="11.25">
      <c r="D148" s="88" t="s">
        <v>60</v>
      </c>
      <c r="E148" s="88">
        <f>E116</f>
        <v>5</v>
      </c>
      <c r="F148" s="89"/>
      <c r="G148" s="88">
        <f>G116</f>
        <v>5</v>
      </c>
    </row>
    <row r="149" spans="4:7" ht="11.25">
      <c r="D149" s="98" t="s">
        <v>27</v>
      </c>
      <c r="E149" s="99">
        <f>SUM(E139:E148)</f>
        <v>446</v>
      </c>
      <c r="F149" s="89"/>
      <c r="G149" s="99">
        <f>SUM(G139:G148)</f>
        <v>435</v>
      </c>
    </row>
    <row r="150" ht="11.25">
      <c r="F150" s="89"/>
    </row>
    <row r="151" spans="4:7" ht="11.25">
      <c r="D151" s="98" t="s">
        <v>5</v>
      </c>
      <c r="E151" s="99">
        <f>E149+E136</f>
        <v>586</v>
      </c>
      <c r="F151" s="89"/>
      <c r="G151" s="99">
        <f>G149+G136</f>
        <v>574</v>
      </c>
    </row>
    <row r="152" spans="4:7" ht="11.25">
      <c r="D152" s="98"/>
      <c r="E152" s="89"/>
      <c r="F152" s="89"/>
      <c r="G152" s="89"/>
    </row>
    <row r="153" ht="11.25">
      <c r="F153" s="89"/>
    </row>
    <row r="154" spans="1:7" ht="11.25">
      <c r="A154" s="89"/>
      <c r="B154" s="89"/>
      <c r="C154" s="89"/>
      <c r="D154" s="89"/>
      <c r="E154" s="96" t="s">
        <v>161</v>
      </c>
      <c r="F154" s="89"/>
      <c r="G154" s="96" t="s">
        <v>171</v>
      </c>
    </row>
    <row r="155" ht="11.25">
      <c r="B155" s="88" t="s">
        <v>157</v>
      </c>
    </row>
    <row r="156" ht="11.25">
      <c r="F156" s="89"/>
    </row>
    <row r="157" ht="11.25">
      <c r="C157" s="88" t="s">
        <v>15</v>
      </c>
    </row>
    <row r="158" spans="4:7" ht="11.25">
      <c r="D158" s="88" t="s">
        <v>62</v>
      </c>
      <c r="E158" s="88">
        <v>9</v>
      </c>
      <c r="F158" s="89"/>
      <c r="G158" s="88">
        <v>13</v>
      </c>
    </row>
    <row r="159" spans="4:7" ht="11.25">
      <c r="D159" s="88" t="s">
        <v>53</v>
      </c>
      <c r="E159" s="88">
        <v>17</v>
      </c>
      <c r="F159" s="89"/>
      <c r="G159" s="88">
        <v>19</v>
      </c>
    </row>
    <row r="160" spans="4:7" ht="11.25">
      <c r="D160" s="88" t="s">
        <v>54</v>
      </c>
      <c r="E160" s="88">
        <v>11</v>
      </c>
      <c r="F160" s="89"/>
      <c r="G160" s="88">
        <v>11</v>
      </c>
    </row>
    <row r="161" spans="4:7" ht="11.25">
      <c r="D161" s="88" t="s">
        <v>55</v>
      </c>
      <c r="E161" s="88">
        <v>39</v>
      </c>
      <c r="F161" s="89"/>
      <c r="G161" s="88">
        <v>33</v>
      </c>
    </row>
    <row r="162" spans="4:7" ht="11.25">
      <c r="D162" s="88" t="s">
        <v>158</v>
      </c>
      <c r="E162" s="88">
        <v>8</v>
      </c>
      <c r="F162" s="89"/>
      <c r="G162" s="88">
        <v>9</v>
      </c>
    </row>
    <row r="163" spans="4:7" ht="11.25">
      <c r="D163" s="88" t="s">
        <v>149</v>
      </c>
      <c r="E163" s="88">
        <v>2</v>
      </c>
      <c r="F163" s="89"/>
      <c r="G163" s="88">
        <v>2</v>
      </c>
    </row>
    <row r="164" spans="4:7" ht="11.25">
      <c r="D164" s="88" t="s">
        <v>57</v>
      </c>
      <c r="E164" s="88">
        <v>18</v>
      </c>
      <c r="F164" s="89"/>
      <c r="G164" s="88">
        <v>13</v>
      </c>
    </row>
    <row r="165" spans="4:7" ht="11.25">
      <c r="D165" s="98" t="s">
        <v>27</v>
      </c>
      <c r="E165" s="99">
        <f>SUM(E158:E164)</f>
        <v>104</v>
      </c>
      <c r="F165" s="89"/>
      <c r="G165" s="99">
        <f>SUM(G158:G164)</f>
        <v>100</v>
      </c>
    </row>
    <row r="166" ht="11.25">
      <c r="F166" s="89"/>
    </row>
    <row r="167" ht="11.25">
      <c r="C167" s="88" t="s">
        <v>28</v>
      </c>
    </row>
    <row r="168" spans="4:7" ht="11.25">
      <c r="D168" s="88" t="s">
        <v>62</v>
      </c>
      <c r="E168" s="88">
        <v>6</v>
      </c>
      <c r="F168" s="89"/>
      <c r="G168" s="88">
        <v>5</v>
      </c>
    </row>
    <row r="169" spans="4:7" ht="11.25">
      <c r="D169" s="88" t="s">
        <v>53</v>
      </c>
      <c r="E169" s="88">
        <v>14</v>
      </c>
      <c r="F169" s="89"/>
      <c r="G169" s="88">
        <v>13</v>
      </c>
    </row>
    <row r="170" spans="4:7" ht="11.25">
      <c r="D170" s="88" t="s">
        <v>54</v>
      </c>
      <c r="E170" s="88">
        <v>4</v>
      </c>
      <c r="F170" s="89"/>
      <c r="G170" s="88">
        <v>6</v>
      </c>
    </row>
    <row r="171" spans="4:7" ht="11.25">
      <c r="D171" s="88" t="s">
        <v>55</v>
      </c>
      <c r="E171" s="88">
        <v>56</v>
      </c>
      <c r="F171" s="89"/>
      <c r="G171" s="88">
        <v>47</v>
      </c>
    </row>
    <row r="172" spans="4:7" ht="11.25">
      <c r="D172" s="88" t="s">
        <v>56</v>
      </c>
      <c r="E172" s="88">
        <v>9</v>
      </c>
      <c r="F172" s="89"/>
      <c r="G172" s="88">
        <v>6</v>
      </c>
    </row>
    <row r="173" spans="4:7" ht="11.25">
      <c r="D173" s="88" t="s">
        <v>149</v>
      </c>
      <c r="E173" s="88">
        <v>4</v>
      </c>
      <c r="F173" s="89"/>
      <c r="G173" s="88">
        <v>2</v>
      </c>
    </row>
    <row r="174" spans="4:7" ht="11.25">
      <c r="D174" s="88" t="s">
        <v>63</v>
      </c>
      <c r="E174" s="88">
        <v>1</v>
      </c>
      <c r="F174" s="89"/>
      <c r="G174" s="88">
        <v>0</v>
      </c>
    </row>
    <row r="175" spans="4:7" ht="11.25">
      <c r="D175" s="88" t="s">
        <v>57</v>
      </c>
      <c r="E175" s="88">
        <v>13</v>
      </c>
      <c r="F175" s="89"/>
      <c r="G175" s="88">
        <v>14</v>
      </c>
    </row>
    <row r="176" spans="4:7" ht="11.25">
      <c r="D176" s="88" t="s">
        <v>165</v>
      </c>
      <c r="E176" s="88">
        <v>1</v>
      </c>
      <c r="F176" s="89"/>
      <c r="G176" s="88">
        <v>0</v>
      </c>
    </row>
    <row r="177" spans="4:7" ht="11.25">
      <c r="D177" s="98" t="s">
        <v>27</v>
      </c>
      <c r="E177" s="99">
        <f>SUM(E168:E176)</f>
        <v>108</v>
      </c>
      <c r="F177" s="89"/>
      <c r="G177" s="99">
        <f>SUM(G168:G176)</f>
        <v>93</v>
      </c>
    </row>
    <row r="178" ht="11.25">
      <c r="F178" s="89"/>
    </row>
    <row r="179" spans="4:7" ht="11.25">
      <c r="D179" s="98" t="s">
        <v>5</v>
      </c>
      <c r="E179" s="99">
        <f>E165+E177</f>
        <v>212</v>
      </c>
      <c r="F179" s="89"/>
      <c r="G179" s="99">
        <f>G165+G177</f>
        <v>193</v>
      </c>
    </row>
    <row r="180" spans="2:7" ht="11.25">
      <c r="B180" s="100" t="s">
        <v>166</v>
      </c>
      <c r="D180" s="98"/>
      <c r="E180" s="89"/>
      <c r="F180" s="89"/>
      <c r="G180" s="89"/>
    </row>
    <row r="181" spans="4:7" ht="11.25">
      <c r="D181" s="98"/>
      <c r="E181" s="89"/>
      <c r="F181" s="89"/>
      <c r="G181" s="89"/>
    </row>
    <row r="182" spans="1:7" ht="11.25">
      <c r="A182" s="89"/>
      <c r="B182" s="89"/>
      <c r="C182" s="89"/>
      <c r="D182" s="89"/>
      <c r="E182" s="96" t="s">
        <v>161</v>
      </c>
      <c r="F182" s="89"/>
      <c r="G182" s="96" t="s">
        <v>171</v>
      </c>
    </row>
    <row r="183" ht="11.25">
      <c r="B183" s="88" t="s">
        <v>159</v>
      </c>
    </row>
    <row r="184" ht="11.25">
      <c r="F184" s="89"/>
    </row>
    <row r="185" ht="11.25">
      <c r="C185" s="88" t="s">
        <v>15</v>
      </c>
    </row>
    <row r="186" spans="4:7" ht="11.25">
      <c r="D186" s="88" t="s">
        <v>143</v>
      </c>
      <c r="E186" s="88">
        <v>8</v>
      </c>
      <c r="G186" s="88">
        <v>5</v>
      </c>
    </row>
    <row r="187" spans="4:7" ht="11.25">
      <c r="D187" s="88" t="s">
        <v>62</v>
      </c>
      <c r="E187" s="88">
        <v>15</v>
      </c>
      <c r="F187" s="89"/>
      <c r="G187" s="88">
        <v>14</v>
      </c>
    </row>
    <row r="188" spans="4:7" ht="11.25">
      <c r="D188" s="88" t="s">
        <v>144</v>
      </c>
      <c r="E188" s="88">
        <v>24</v>
      </c>
      <c r="G188" s="88">
        <v>24</v>
      </c>
    </row>
    <row r="189" spans="4:7" ht="11.25">
      <c r="D189" s="88" t="s">
        <v>55</v>
      </c>
      <c r="E189" s="88">
        <v>14</v>
      </c>
      <c r="F189" s="89"/>
      <c r="G189" s="88">
        <v>8</v>
      </c>
    </row>
    <row r="190" spans="4:7" ht="11.25">
      <c r="D190" s="88" t="s">
        <v>63</v>
      </c>
      <c r="E190" s="88">
        <v>5</v>
      </c>
      <c r="F190" s="89"/>
      <c r="G190" s="88">
        <v>4</v>
      </c>
    </row>
    <row r="191" spans="4:7" ht="11.25">
      <c r="D191" s="88" t="s">
        <v>57</v>
      </c>
      <c r="E191" s="88">
        <v>14</v>
      </c>
      <c r="F191" s="89"/>
      <c r="G191" s="88">
        <v>22</v>
      </c>
    </row>
    <row r="192" spans="4:7" ht="11.25">
      <c r="D192" s="98" t="s">
        <v>27</v>
      </c>
      <c r="E192" s="99">
        <f>SUM(E186:E191)</f>
        <v>80</v>
      </c>
      <c r="F192" s="89"/>
      <c r="G192" s="99">
        <f>SUM(G186:G191)</f>
        <v>77</v>
      </c>
    </row>
    <row r="193" ht="11.25">
      <c r="F193" s="89"/>
    </row>
    <row r="194" ht="11.25">
      <c r="C194" s="88" t="s">
        <v>28</v>
      </c>
    </row>
    <row r="195" spans="4:7" ht="11.25">
      <c r="D195" s="88" t="s">
        <v>143</v>
      </c>
      <c r="E195" s="88">
        <v>2</v>
      </c>
      <c r="G195" s="88">
        <v>6</v>
      </c>
    </row>
    <row r="196" spans="4:7" ht="11.25">
      <c r="D196" s="88" t="s">
        <v>62</v>
      </c>
      <c r="E196" s="88">
        <v>2</v>
      </c>
      <c r="F196" s="89"/>
      <c r="G196" s="88">
        <v>0</v>
      </c>
    </row>
    <row r="197" spans="4:7" ht="11.25">
      <c r="D197" s="88" t="s">
        <v>144</v>
      </c>
      <c r="E197" s="88">
        <v>7</v>
      </c>
      <c r="G197" s="88">
        <v>7</v>
      </c>
    </row>
    <row r="198" spans="4:7" ht="11.25">
      <c r="D198" s="88" t="s">
        <v>55</v>
      </c>
      <c r="E198" s="88">
        <v>17</v>
      </c>
      <c r="F198" s="89"/>
      <c r="G198" s="88">
        <v>20</v>
      </c>
    </row>
    <row r="199" spans="4:7" ht="11.25">
      <c r="D199" s="88" t="s">
        <v>149</v>
      </c>
      <c r="E199" s="88">
        <v>5</v>
      </c>
      <c r="F199" s="89"/>
      <c r="G199" s="88">
        <v>5</v>
      </c>
    </row>
    <row r="200" spans="4:7" ht="11.25">
      <c r="D200" s="88" t="s">
        <v>63</v>
      </c>
      <c r="E200" s="88">
        <v>1</v>
      </c>
      <c r="F200" s="89"/>
      <c r="G200" s="88">
        <v>2</v>
      </c>
    </row>
    <row r="201" spans="4:7" ht="11.25">
      <c r="D201" s="88" t="s">
        <v>57</v>
      </c>
      <c r="E201" s="88">
        <v>5</v>
      </c>
      <c r="F201" s="89"/>
      <c r="G201" s="88">
        <v>4</v>
      </c>
    </row>
    <row r="202" spans="4:7" ht="11.25">
      <c r="D202" s="98" t="s">
        <v>27</v>
      </c>
      <c r="E202" s="99">
        <f>SUM(E195:E201)</f>
        <v>39</v>
      </c>
      <c r="F202" s="89"/>
      <c r="G202" s="99">
        <f>SUM(G195:G201)</f>
        <v>44</v>
      </c>
    </row>
    <row r="203" ht="11.25">
      <c r="F203" s="89"/>
    </row>
    <row r="204" spans="4:7" ht="11.25">
      <c r="D204" s="98" t="s">
        <v>5</v>
      </c>
      <c r="E204" s="99">
        <f>E192+E202</f>
        <v>119</v>
      </c>
      <c r="F204" s="89"/>
      <c r="G204" s="99">
        <f>G192+G202</f>
        <v>121</v>
      </c>
    </row>
    <row r="205" spans="4:7" ht="11.25">
      <c r="D205" s="98"/>
      <c r="E205" s="89"/>
      <c r="F205" s="89"/>
      <c r="G205" s="89"/>
    </row>
    <row r="206" spans="4:7" ht="11.25">
      <c r="D206" s="98"/>
      <c r="E206" s="89"/>
      <c r="F206" s="89"/>
      <c r="G206" s="89"/>
    </row>
    <row r="207" spans="1:7" ht="11.25">
      <c r="A207" s="89"/>
      <c r="B207" s="89"/>
      <c r="C207" s="89"/>
      <c r="D207" s="89"/>
      <c r="E207" s="96" t="s">
        <v>161</v>
      </c>
      <c r="F207" s="89"/>
      <c r="G207" s="96" t="s">
        <v>171</v>
      </c>
    </row>
    <row r="208" ht="11.25">
      <c r="B208" s="88" t="s">
        <v>160</v>
      </c>
    </row>
    <row r="209" ht="11.25">
      <c r="F209" s="89"/>
    </row>
    <row r="210" ht="11.25">
      <c r="C210" s="88" t="s">
        <v>15</v>
      </c>
    </row>
    <row r="211" spans="4:7" ht="11.25">
      <c r="D211" s="88" t="s">
        <v>143</v>
      </c>
      <c r="E211" s="88">
        <f>E186</f>
        <v>8</v>
      </c>
      <c r="G211" s="88">
        <f>G186</f>
        <v>5</v>
      </c>
    </row>
    <row r="212" spans="4:7" ht="11.25">
      <c r="D212" s="88" t="s">
        <v>62</v>
      </c>
      <c r="E212" s="88">
        <f>E158+E187</f>
        <v>24</v>
      </c>
      <c r="F212" s="89"/>
      <c r="G212" s="88">
        <f>G158+G187</f>
        <v>27</v>
      </c>
    </row>
    <row r="213" spans="4:7" ht="11.25">
      <c r="D213" s="88" t="s">
        <v>144</v>
      </c>
      <c r="E213" s="88">
        <f>E188</f>
        <v>24</v>
      </c>
      <c r="G213" s="88">
        <f>G188</f>
        <v>24</v>
      </c>
    </row>
    <row r="214" spans="4:7" ht="11.25">
      <c r="D214" s="88" t="s">
        <v>53</v>
      </c>
      <c r="E214" s="88">
        <f>E159</f>
        <v>17</v>
      </c>
      <c r="F214" s="89"/>
      <c r="G214" s="88">
        <f>G159</f>
        <v>19</v>
      </c>
    </row>
    <row r="215" spans="4:7" ht="11.25">
      <c r="D215" s="88" t="s">
        <v>54</v>
      </c>
      <c r="E215" s="88">
        <f>E160</f>
        <v>11</v>
      </c>
      <c r="F215" s="89"/>
      <c r="G215" s="88">
        <f>G160</f>
        <v>11</v>
      </c>
    </row>
    <row r="216" spans="4:7" ht="11.25">
      <c r="D216" s="88" t="s">
        <v>55</v>
      </c>
      <c r="E216" s="88">
        <f>E161+E189</f>
        <v>53</v>
      </c>
      <c r="F216" s="89"/>
      <c r="G216" s="88">
        <f>G161+G189</f>
        <v>41</v>
      </c>
    </row>
    <row r="217" spans="4:7" ht="11.25">
      <c r="D217" s="88" t="s">
        <v>158</v>
      </c>
      <c r="E217" s="88">
        <f>E162</f>
        <v>8</v>
      </c>
      <c r="F217" s="89"/>
      <c r="G217" s="88">
        <f>G162</f>
        <v>9</v>
      </c>
    </row>
    <row r="218" spans="4:7" ht="11.25">
      <c r="D218" s="88" t="s">
        <v>149</v>
      </c>
      <c r="E218" s="88">
        <f>E163</f>
        <v>2</v>
      </c>
      <c r="F218" s="89"/>
      <c r="G218" s="88">
        <f>G163</f>
        <v>2</v>
      </c>
    </row>
    <row r="219" spans="4:7" ht="11.25">
      <c r="D219" s="88" t="s">
        <v>63</v>
      </c>
      <c r="E219" s="88">
        <f>E190</f>
        <v>5</v>
      </c>
      <c r="F219" s="89"/>
      <c r="G219" s="88">
        <f>G190</f>
        <v>4</v>
      </c>
    </row>
    <row r="220" spans="4:7" ht="11.25">
      <c r="D220" s="88" t="s">
        <v>57</v>
      </c>
      <c r="E220" s="88">
        <f>E164+E191</f>
        <v>32</v>
      </c>
      <c r="F220" s="89"/>
      <c r="G220" s="88">
        <f>G164+G191</f>
        <v>35</v>
      </c>
    </row>
    <row r="221" spans="4:7" ht="11.25">
      <c r="D221" s="98" t="s">
        <v>27</v>
      </c>
      <c r="E221" s="99">
        <f>SUM(E211:E220)</f>
        <v>184</v>
      </c>
      <c r="F221" s="89"/>
      <c r="G221" s="99">
        <f>SUM(G211:G220)</f>
        <v>177</v>
      </c>
    </row>
    <row r="222" ht="11.25">
      <c r="F222" s="89"/>
    </row>
    <row r="223" ht="11.25">
      <c r="C223" s="88" t="s">
        <v>28</v>
      </c>
    </row>
    <row r="224" spans="4:7" ht="11.25">
      <c r="D224" s="88" t="s">
        <v>143</v>
      </c>
      <c r="E224" s="88">
        <f>E195</f>
        <v>2</v>
      </c>
      <c r="G224" s="88">
        <f>G195</f>
        <v>6</v>
      </c>
    </row>
    <row r="225" spans="4:7" ht="11.25">
      <c r="D225" s="88" t="s">
        <v>62</v>
      </c>
      <c r="E225" s="88">
        <f>E168+E196</f>
        <v>8</v>
      </c>
      <c r="F225" s="89"/>
      <c r="G225" s="88">
        <f>G168+G196</f>
        <v>5</v>
      </c>
    </row>
    <row r="226" spans="4:7" ht="11.25">
      <c r="D226" s="88" t="s">
        <v>144</v>
      </c>
      <c r="E226" s="88">
        <f>E197</f>
        <v>7</v>
      </c>
      <c r="G226" s="88">
        <f>G197</f>
        <v>7</v>
      </c>
    </row>
    <row r="227" spans="4:7" ht="11.25">
      <c r="D227" s="88" t="s">
        <v>53</v>
      </c>
      <c r="E227" s="88">
        <f>E169</f>
        <v>14</v>
      </c>
      <c r="F227" s="89"/>
      <c r="G227" s="88">
        <f>G169</f>
        <v>13</v>
      </c>
    </row>
    <row r="228" spans="4:7" ht="11.25">
      <c r="D228" s="88" t="s">
        <v>54</v>
      </c>
      <c r="E228" s="88">
        <f>E170</f>
        <v>4</v>
      </c>
      <c r="F228" s="89"/>
      <c r="G228" s="88">
        <f>G170</f>
        <v>6</v>
      </c>
    </row>
    <row r="229" spans="4:7" ht="11.25">
      <c r="D229" s="88" t="s">
        <v>55</v>
      </c>
      <c r="E229" s="88">
        <f>E171+E198</f>
        <v>73</v>
      </c>
      <c r="F229" s="89"/>
      <c r="G229" s="88">
        <f>G171+G198</f>
        <v>67</v>
      </c>
    </row>
    <row r="230" spans="4:7" ht="11.25">
      <c r="D230" s="88" t="s">
        <v>56</v>
      </c>
      <c r="E230" s="88">
        <f>E172</f>
        <v>9</v>
      </c>
      <c r="F230" s="89"/>
      <c r="G230" s="88">
        <f>G172</f>
        <v>6</v>
      </c>
    </row>
    <row r="231" spans="4:7" ht="11.25">
      <c r="D231" s="88" t="s">
        <v>149</v>
      </c>
      <c r="E231" s="88">
        <f>E173+E199</f>
        <v>9</v>
      </c>
      <c r="F231" s="89"/>
      <c r="G231" s="88">
        <f>G173+G199</f>
        <v>7</v>
      </c>
    </row>
    <row r="232" spans="4:7" ht="11.25">
      <c r="D232" s="88" t="s">
        <v>63</v>
      </c>
      <c r="E232" s="88">
        <f>E174+E200</f>
        <v>2</v>
      </c>
      <c r="F232" s="89"/>
      <c r="G232" s="88">
        <f>G174+G200</f>
        <v>2</v>
      </c>
    </row>
    <row r="233" spans="4:7" ht="11.25">
      <c r="D233" s="88" t="s">
        <v>57</v>
      </c>
      <c r="E233" s="88">
        <f>E175+E201</f>
        <v>18</v>
      </c>
      <c r="F233" s="89"/>
      <c r="G233" s="88">
        <f>G175+G201</f>
        <v>18</v>
      </c>
    </row>
    <row r="234" spans="4:7" ht="11.25">
      <c r="D234" s="88" t="s">
        <v>164</v>
      </c>
      <c r="E234" s="88">
        <v>1</v>
      </c>
      <c r="F234" s="89"/>
      <c r="G234" s="88">
        <v>0</v>
      </c>
    </row>
    <row r="235" spans="4:7" ht="11.25">
      <c r="D235" s="98" t="s">
        <v>27</v>
      </c>
      <c r="E235" s="99">
        <f>SUM(E224:E234)</f>
        <v>147</v>
      </c>
      <c r="F235" s="89"/>
      <c r="G235" s="99">
        <f>SUM(G224:G234)</f>
        <v>137</v>
      </c>
    </row>
    <row r="236" ht="11.25">
      <c r="F236" s="89"/>
    </row>
    <row r="237" spans="4:7" ht="11.25">
      <c r="D237" s="98" t="s">
        <v>5</v>
      </c>
      <c r="E237" s="99">
        <f>E221+E235</f>
        <v>331</v>
      </c>
      <c r="F237" s="89"/>
      <c r="G237" s="99">
        <f>G221+G235</f>
        <v>314</v>
      </c>
    </row>
  </sheetData>
  <sheetProtection/>
  <printOptions/>
  <pageMargins left="0.75" right="0.75" top="1.25" bottom="1" header="0.5" footer="0.5"/>
  <pageSetup horizontalDpi="300" verticalDpi="300" orientation="portrait" r:id="rId1"/>
  <headerFooter alignWithMargins="0">
    <oddHeader>&amp;CThe University of Alabama in Huntsville
Graduate Headcount Enrollment
Spring 2012</oddHeader>
    <oddFooter>&amp;L&amp;8Office of Institutional Research
&amp;F  (np)
Census: 01/24/12&amp;C&amp;8&amp;P</oddFooter>
  </headerFooter>
  <rowBreaks count="5" manualBreakCount="5">
    <brk id="48" max="255" man="1"/>
    <brk id="66" max="255" man="1"/>
    <brk id="121" max="255" man="1"/>
    <brk id="153" max="255" man="1"/>
    <brk id="20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33.00390625" style="19" bestFit="1" customWidth="1"/>
    <col min="3" max="4" width="11.7109375" style="22" customWidth="1"/>
    <col min="5" max="5" width="9.140625" style="23" customWidth="1"/>
    <col min="6" max="6" width="9.140625" style="24" customWidth="1"/>
    <col min="7" max="16384" width="9.140625" style="19" customWidth="1"/>
  </cols>
  <sheetData>
    <row r="1" spans="1:6" ht="10.5">
      <c r="A1" s="20"/>
      <c r="B1" s="20"/>
      <c r="C1" s="95" t="s">
        <v>161</v>
      </c>
      <c r="D1" s="95" t="s">
        <v>171</v>
      </c>
      <c r="E1" s="65" t="s">
        <v>64</v>
      </c>
      <c r="F1" s="66" t="s">
        <v>17</v>
      </c>
    </row>
    <row r="2" spans="1:6" ht="10.5">
      <c r="A2" s="118" t="s">
        <v>148</v>
      </c>
      <c r="B2" s="118"/>
      <c r="C2" s="57"/>
      <c r="D2" s="57"/>
      <c r="E2" s="58"/>
      <c r="F2" s="59"/>
    </row>
    <row r="3" spans="2:6" ht="10.5">
      <c r="B3" s="19" t="s">
        <v>65</v>
      </c>
      <c r="C3" s="102">
        <v>2010</v>
      </c>
      <c r="D3" s="102">
        <v>2152</v>
      </c>
      <c r="E3" s="58">
        <f aca="true" t="shared" si="0" ref="E3:E10">D3-C3</f>
        <v>142</v>
      </c>
      <c r="F3" s="59">
        <f aca="true" t="shared" si="1" ref="F3:F11">IF(D3&gt;C3,IF(C3,E3/C3,1),IF(C3,E3/C3,0))</f>
        <v>0.07064676616915423</v>
      </c>
    </row>
    <row r="4" spans="2:6" ht="10.5">
      <c r="B4" s="19" t="s">
        <v>66</v>
      </c>
      <c r="C4" s="102">
        <v>531</v>
      </c>
      <c r="D4" s="102">
        <v>600</v>
      </c>
      <c r="E4" s="58">
        <f t="shared" si="0"/>
        <v>69</v>
      </c>
      <c r="F4" s="59">
        <f t="shared" si="1"/>
        <v>0.12994350282485875</v>
      </c>
    </row>
    <row r="5" spans="2:6" ht="10.5">
      <c r="B5" s="19" t="s">
        <v>67</v>
      </c>
      <c r="C5" s="102">
        <v>1224</v>
      </c>
      <c r="D5" s="102">
        <v>1524</v>
      </c>
      <c r="E5" s="58">
        <f t="shared" si="0"/>
        <v>300</v>
      </c>
      <c r="F5" s="59">
        <f t="shared" si="1"/>
        <v>0.24509803921568626</v>
      </c>
    </row>
    <row r="6" spans="2:6" ht="10.5">
      <c r="B6" s="19" t="s">
        <v>68</v>
      </c>
      <c r="C6" s="102">
        <v>933</v>
      </c>
      <c r="D6" s="102">
        <v>932</v>
      </c>
      <c r="E6" s="58">
        <f t="shared" si="0"/>
        <v>-1</v>
      </c>
      <c r="F6" s="59">
        <f t="shared" si="1"/>
        <v>-0.0010718113612004287</v>
      </c>
    </row>
    <row r="7" spans="2:6" ht="10.5">
      <c r="B7" s="19" t="s">
        <v>167</v>
      </c>
      <c r="C7" s="102">
        <v>1538</v>
      </c>
      <c r="D7" s="102">
        <v>1707</v>
      </c>
      <c r="E7" s="58">
        <f>D7-C7</f>
        <v>169</v>
      </c>
      <c r="F7" s="59">
        <f>IF(D7&gt;C7,IF(C7,E7/C7,1),IF(C7,E7/C7,0))</f>
        <v>0.10988296488946683</v>
      </c>
    </row>
    <row r="8" spans="2:6" ht="10.5">
      <c r="B8" s="19" t="s">
        <v>69</v>
      </c>
      <c r="C8" s="102">
        <v>2850</v>
      </c>
      <c r="D8" s="102">
        <v>2820</v>
      </c>
      <c r="E8" s="58">
        <f t="shared" si="0"/>
        <v>-30</v>
      </c>
      <c r="F8" s="59">
        <f t="shared" si="1"/>
        <v>-0.010526315789473684</v>
      </c>
    </row>
    <row r="9" spans="2:6" ht="10.5">
      <c r="B9" s="19" t="s">
        <v>71</v>
      </c>
      <c r="C9" s="102">
        <v>1158</v>
      </c>
      <c r="D9" s="102">
        <v>969</v>
      </c>
      <c r="E9" s="58">
        <f t="shared" si="0"/>
        <v>-189</v>
      </c>
      <c r="F9" s="59">
        <f t="shared" si="1"/>
        <v>-0.16321243523316062</v>
      </c>
    </row>
    <row r="10" spans="2:6" ht="10.5">
      <c r="B10" s="19" t="s">
        <v>72</v>
      </c>
      <c r="C10" s="102">
        <v>1224</v>
      </c>
      <c r="D10" s="102">
        <v>1297</v>
      </c>
      <c r="E10" s="58">
        <f t="shared" si="0"/>
        <v>73</v>
      </c>
      <c r="F10" s="59">
        <f t="shared" si="1"/>
        <v>0.059640522875817</v>
      </c>
    </row>
    <row r="11" spans="2:6" ht="10.5">
      <c r="B11" s="73" t="s">
        <v>27</v>
      </c>
      <c r="C11" s="103">
        <f>SUM(C3:C10)</f>
        <v>11468</v>
      </c>
      <c r="D11" s="103">
        <f>SUM(D3:D10)</f>
        <v>12001</v>
      </c>
      <c r="E11" s="71">
        <f>SUM(E3:E10)</f>
        <v>533</v>
      </c>
      <c r="F11" s="72">
        <f t="shared" si="1"/>
        <v>0.04647715381932333</v>
      </c>
    </row>
    <row r="12" spans="3:6" ht="6.75" customHeight="1">
      <c r="C12" s="102"/>
      <c r="D12" s="102"/>
      <c r="E12" s="58"/>
      <c r="F12" s="59"/>
    </row>
    <row r="13" spans="1:6" ht="10.5">
      <c r="A13" s="118" t="s">
        <v>20</v>
      </c>
      <c r="B13" s="118"/>
      <c r="C13" s="102"/>
      <c r="D13" s="102"/>
      <c r="E13" s="58"/>
      <c r="F13" s="59"/>
    </row>
    <row r="14" spans="2:6" ht="10.5">
      <c r="B14" s="19" t="s">
        <v>73</v>
      </c>
      <c r="C14" s="102">
        <v>477</v>
      </c>
      <c r="D14" s="102">
        <v>642</v>
      </c>
      <c r="E14" s="58">
        <f aca="true" t="shared" si="2" ref="E14:E22">D14-C14</f>
        <v>165</v>
      </c>
      <c r="F14" s="59">
        <f aca="true" t="shared" si="3" ref="F14:F23">IF(D14&gt;C14,IF(C14,E14/C14,1),IF(C14,E14/C14,0))</f>
        <v>0.34591194968553457</v>
      </c>
    </row>
    <row r="15" spans="2:6" ht="10.5">
      <c r="B15" s="19" t="s">
        <v>74</v>
      </c>
      <c r="C15" s="102">
        <v>1030</v>
      </c>
      <c r="D15" s="102">
        <v>1031</v>
      </c>
      <c r="E15" s="58">
        <f t="shared" si="2"/>
        <v>1</v>
      </c>
      <c r="F15" s="59">
        <f t="shared" si="3"/>
        <v>0.000970873786407767</v>
      </c>
    </row>
    <row r="16" spans="2:6" ht="10.5">
      <c r="B16" s="19" t="s">
        <v>75</v>
      </c>
      <c r="C16" s="102">
        <v>1545</v>
      </c>
      <c r="D16" s="102">
        <v>1470</v>
      </c>
      <c r="E16" s="58">
        <f t="shared" si="2"/>
        <v>-75</v>
      </c>
      <c r="F16" s="59">
        <f t="shared" si="3"/>
        <v>-0.04854368932038835</v>
      </c>
    </row>
    <row r="17" spans="2:6" ht="10.5">
      <c r="B17" s="19" t="s">
        <v>76</v>
      </c>
      <c r="C17" s="102">
        <v>3188</v>
      </c>
      <c r="D17" s="102">
        <v>3448</v>
      </c>
      <c r="E17" s="58">
        <f t="shared" si="2"/>
        <v>260</v>
      </c>
      <c r="F17" s="59">
        <f t="shared" si="3"/>
        <v>0.08155583437892096</v>
      </c>
    </row>
    <row r="18" spans="2:6" ht="10.5">
      <c r="B18" s="19" t="s">
        <v>77</v>
      </c>
      <c r="C18" s="102">
        <v>285</v>
      </c>
      <c r="D18" s="102">
        <v>189</v>
      </c>
      <c r="E18" s="58">
        <f t="shared" si="2"/>
        <v>-96</v>
      </c>
      <c r="F18" s="59">
        <f t="shared" si="3"/>
        <v>-0.3368421052631579</v>
      </c>
    </row>
    <row r="19" spans="2:6" ht="10.5">
      <c r="B19" s="19" t="s">
        <v>78</v>
      </c>
      <c r="C19" s="102">
        <v>1365</v>
      </c>
      <c r="D19" s="102">
        <v>1611</v>
      </c>
      <c r="E19" s="58">
        <f t="shared" si="2"/>
        <v>246</v>
      </c>
      <c r="F19" s="59">
        <f t="shared" si="3"/>
        <v>0.18021978021978022</v>
      </c>
    </row>
    <row r="20" spans="2:6" ht="10.5">
      <c r="B20" s="19" t="s">
        <v>79</v>
      </c>
      <c r="C20" s="102">
        <v>5939</v>
      </c>
      <c r="D20" s="102">
        <v>6005</v>
      </c>
      <c r="E20" s="58">
        <f t="shared" si="2"/>
        <v>66</v>
      </c>
      <c r="F20" s="59">
        <f t="shared" si="3"/>
        <v>0.011112981983498905</v>
      </c>
    </row>
    <row r="21" spans="2:6" ht="10.5">
      <c r="B21" s="19" t="s">
        <v>80</v>
      </c>
      <c r="C21" s="102">
        <v>18</v>
      </c>
      <c r="D21" s="102">
        <v>30</v>
      </c>
      <c r="E21" s="58">
        <f t="shared" si="2"/>
        <v>12</v>
      </c>
      <c r="F21" s="59">
        <f t="shared" si="3"/>
        <v>0.6666666666666666</v>
      </c>
    </row>
    <row r="22" spans="2:6" ht="10.5">
      <c r="B22" s="19" t="s">
        <v>81</v>
      </c>
      <c r="C22" s="102">
        <v>72</v>
      </c>
      <c r="D22" s="102">
        <v>31</v>
      </c>
      <c r="E22" s="58">
        <f t="shared" si="2"/>
        <v>-41</v>
      </c>
      <c r="F22" s="59">
        <f t="shared" si="3"/>
        <v>-0.5694444444444444</v>
      </c>
    </row>
    <row r="23" spans="2:6" s="74" customFormat="1" ht="10.5">
      <c r="B23" s="73" t="s">
        <v>27</v>
      </c>
      <c r="C23" s="104">
        <f>SUM(C14:C22)</f>
        <v>13919</v>
      </c>
      <c r="D23" s="104">
        <f>SUM(D14:D22)</f>
        <v>14457</v>
      </c>
      <c r="E23" s="75">
        <f>SUM(E14:E22)</f>
        <v>538</v>
      </c>
      <c r="F23" s="72">
        <f t="shared" si="3"/>
        <v>0.038652202026007616</v>
      </c>
    </row>
    <row r="24" spans="1:6" ht="10.5">
      <c r="A24" s="118" t="s">
        <v>21</v>
      </c>
      <c r="B24" s="118"/>
      <c r="C24" s="102"/>
      <c r="D24" s="102"/>
      <c r="E24" s="58"/>
      <c r="F24" s="59"/>
    </row>
    <row r="25" spans="2:6" ht="10.5">
      <c r="B25" s="19" t="s">
        <v>84</v>
      </c>
      <c r="C25" s="102">
        <v>1863</v>
      </c>
      <c r="D25" s="102">
        <f>786+966</f>
        <v>1752</v>
      </c>
      <c r="E25" s="58">
        <f aca="true" t="shared" si="4" ref="E25:E36">D25-C25</f>
        <v>-111</v>
      </c>
      <c r="F25" s="59">
        <f aca="true" t="shared" si="5" ref="F25:F37">IF(D25&gt;C25,IF(C25,E25/C25,1),IF(C25,E25/C25,0))</f>
        <v>-0.05958132045088567</v>
      </c>
    </row>
    <row r="26" spans="2:6" ht="10.5">
      <c r="B26" s="19" t="s">
        <v>85</v>
      </c>
      <c r="C26" s="102">
        <v>1664</v>
      </c>
      <c r="D26" s="102">
        <v>1786</v>
      </c>
      <c r="E26" s="58">
        <f t="shared" si="4"/>
        <v>122</v>
      </c>
      <c r="F26" s="59">
        <f t="shared" si="5"/>
        <v>0.0733173076923077</v>
      </c>
    </row>
    <row r="27" spans="2:6" ht="10.5">
      <c r="B27" s="19" t="s">
        <v>86</v>
      </c>
      <c r="C27" s="102">
        <f>1144+168</f>
        <v>1312</v>
      </c>
      <c r="D27" s="102">
        <f>974+174</f>
        <v>1148</v>
      </c>
      <c r="E27" s="58">
        <f t="shared" si="4"/>
        <v>-164</v>
      </c>
      <c r="F27" s="59">
        <f t="shared" si="5"/>
        <v>-0.125</v>
      </c>
    </row>
    <row r="28" spans="2:6" ht="10.5">
      <c r="B28" s="19" t="s">
        <v>87</v>
      </c>
      <c r="C28" s="102">
        <f>5129+27</f>
        <v>5156</v>
      </c>
      <c r="D28" s="102">
        <f>4763+105</f>
        <v>4868</v>
      </c>
      <c r="E28" s="58">
        <f t="shared" si="4"/>
        <v>-288</v>
      </c>
      <c r="F28" s="59">
        <f t="shared" si="5"/>
        <v>-0.055857253685027156</v>
      </c>
    </row>
    <row r="29" spans="2:6" ht="10.5">
      <c r="B29" s="19" t="s">
        <v>88</v>
      </c>
      <c r="C29" s="102">
        <v>951</v>
      </c>
      <c r="D29" s="102">
        <v>921</v>
      </c>
      <c r="E29" s="58">
        <f t="shared" si="4"/>
        <v>-30</v>
      </c>
      <c r="F29" s="59">
        <f t="shared" si="5"/>
        <v>-0.031545741324921134</v>
      </c>
    </row>
    <row r="30" spans="2:6" ht="10.5">
      <c r="B30" s="19" t="s">
        <v>89</v>
      </c>
      <c r="C30" s="102">
        <v>2403</v>
      </c>
      <c r="D30" s="102">
        <f>2256+18</f>
        <v>2274</v>
      </c>
      <c r="E30" s="58">
        <f t="shared" si="4"/>
        <v>-129</v>
      </c>
      <c r="F30" s="59">
        <f t="shared" si="5"/>
        <v>-0.05368289637952559</v>
      </c>
    </row>
    <row r="31" spans="2:6" ht="10.5">
      <c r="B31" s="19" t="s">
        <v>138</v>
      </c>
      <c r="C31" s="102">
        <f>879+99.5+9+20+121.5</f>
        <v>1129</v>
      </c>
      <c r="D31" s="102">
        <f>826+124+21+11.5+132.5</f>
        <v>1115</v>
      </c>
      <c r="E31" s="58">
        <f t="shared" si="4"/>
        <v>-14</v>
      </c>
      <c r="F31" s="59">
        <f t="shared" si="5"/>
        <v>-0.012400354295837024</v>
      </c>
    </row>
    <row r="32" spans="2:6" ht="10.5">
      <c r="B32" s="19" t="s">
        <v>91</v>
      </c>
      <c r="C32" s="102">
        <v>1326</v>
      </c>
      <c r="D32" s="102">
        <v>1104</v>
      </c>
      <c r="E32" s="58">
        <f t="shared" si="4"/>
        <v>-222</v>
      </c>
      <c r="F32" s="59">
        <f t="shared" si="5"/>
        <v>-0.167420814479638</v>
      </c>
    </row>
    <row r="33" spans="2:6" ht="10.5">
      <c r="B33" s="19" t="s">
        <v>92</v>
      </c>
      <c r="C33" s="102">
        <f>1026+144+93</f>
        <v>1263</v>
      </c>
      <c r="D33" s="102">
        <f>939+90+129</f>
        <v>1158</v>
      </c>
      <c r="E33" s="58">
        <f t="shared" si="4"/>
        <v>-105</v>
      </c>
      <c r="F33" s="59">
        <f t="shared" si="5"/>
        <v>-0.0831353919239905</v>
      </c>
    </row>
    <row r="34" spans="2:6" ht="10.5">
      <c r="B34" s="19" t="s">
        <v>93</v>
      </c>
      <c r="C34" s="102">
        <v>2306</v>
      </c>
      <c r="D34" s="102">
        <v>2203</v>
      </c>
      <c r="E34" s="58">
        <f t="shared" si="4"/>
        <v>-103</v>
      </c>
      <c r="F34" s="59">
        <f t="shared" si="5"/>
        <v>-0.04466608846487424</v>
      </c>
    </row>
    <row r="35" spans="2:6" ht="10.5">
      <c r="B35" s="19" t="s">
        <v>94</v>
      </c>
      <c r="C35" s="102">
        <v>1506</v>
      </c>
      <c r="D35" s="102">
        <v>1452</v>
      </c>
      <c r="E35" s="58">
        <f t="shared" si="4"/>
        <v>-54</v>
      </c>
      <c r="F35" s="59">
        <f t="shared" si="5"/>
        <v>-0.035856573705179286</v>
      </c>
    </row>
    <row r="36" spans="2:6" ht="10.5">
      <c r="B36" s="19" t="s">
        <v>96</v>
      </c>
      <c r="C36" s="102">
        <v>78</v>
      </c>
      <c r="D36" s="102">
        <v>90</v>
      </c>
      <c r="E36" s="58">
        <f t="shared" si="4"/>
        <v>12</v>
      </c>
      <c r="F36" s="59">
        <f t="shared" si="5"/>
        <v>0.15384615384615385</v>
      </c>
    </row>
    <row r="37" spans="2:6" s="74" customFormat="1" ht="10.5">
      <c r="B37" s="73" t="s">
        <v>27</v>
      </c>
      <c r="C37" s="104">
        <f>SUM(C25:C36)</f>
        <v>20957</v>
      </c>
      <c r="D37" s="104">
        <f>SUM(D25:D36)</f>
        <v>19871</v>
      </c>
      <c r="E37" s="76">
        <f>SUM(E25:E36)</f>
        <v>-1086</v>
      </c>
      <c r="F37" s="72">
        <f t="shared" si="5"/>
        <v>-0.05182039414038269</v>
      </c>
    </row>
    <row r="38" spans="3:6" ht="6.75" customHeight="1">
      <c r="C38" s="102"/>
      <c r="D38" s="102"/>
      <c r="E38" s="58"/>
      <c r="F38" s="59"/>
    </row>
    <row r="39" spans="1:6" s="74" customFormat="1" ht="10.5">
      <c r="A39" s="119" t="s">
        <v>22</v>
      </c>
      <c r="B39" s="119"/>
      <c r="C39" s="104">
        <v>6870</v>
      </c>
      <c r="D39" s="104">
        <v>7806</v>
      </c>
      <c r="E39" s="76">
        <f>D39-C39</f>
        <v>936</v>
      </c>
      <c r="F39" s="72">
        <f>IF(D39&gt;C39,IF(C39,E39/C39,1),IF(C39,E39/C39,0))</f>
        <v>0.13624454148471615</v>
      </c>
    </row>
    <row r="40" spans="1:6" s="74" customFormat="1" ht="7.5" customHeight="1">
      <c r="A40" s="93"/>
      <c r="B40" s="93"/>
      <c r="C40" s="104"/>
      <c r="D40" s="104"/>
      <c r="E40" s="76"/>
      <c r="F40" s="72"/>
    </row>
    <row r="41" spans="1:6" ht="10.5">
      <c r="A41" s="118" t="s">
        <v>23</v>
      </c>
      <c r="B41" s="118"/>
      <c r="C41" s="102"/>
      <c r="D41" s="102"/>
      <c r="E41" s="58"/>
      <c r="F41" s="59"/>
    </row>
    <row r="42" spans="2:6" ht="10.5">
      <c r="B42" s="19" t="s">
        <v>97</v>
      </c>
      <c r="C42" s="102">
        <v>88</v>
      </c>
      <c r="D42" s="102">
        <v>80</v>
      </c>
      <c r="E42" s="58">
        <f aca="true" t="shared" si="6" ref="E42:E53">D42-C42</f>
        <v>-8</v>
      </c>
      <c r="F42" s="59">
        <f aca="true" t="shared" si="7" ref="F42:F54">IF(D42&gt;C42,IF(C42,E42/C42,1),IF(C42,E42/C42,0))</f>
        <v>-0.09090909090909091</v>
      </c>
    </row>
    <row r="43" spans="2:6" ht="10.5">
      <c r="B43" s="19" t="s">
        <v>98</v>
      </c>
      <c r="C43" s="102">
        <v>275</v>
      </c>
      <c r="D43" s="102">
        <v>296</v>
      </c>
      <c r="E43" s="58">
        <f t="shared" si="6"/>
        <v>21</v>
      </c>
      <c r="F43" s="59">
        <f t="shared" si="7"/>
        <v>0.07636363636363637</v>
      </c>
    </row>
    <row r="44" spans="2:6" ht="10.5">
      <c r="B44" s="19" t="s">
        <v>99</v>
      </c>
      <c r="C44" s="102">
        <v>3957</v>
      </c>
      <c r="D44" s="102">
        <f>3921</f>
        <v>3921</v>
      </c>
      <c r="E44" s="58">
        <f t="shared" si="6"/>
        <v>-36</v>
      </c>
      <c r="F44" s="59">
        <f t="shared" si="7"/>
        <v>-0.009097801364670205</v>
      </c>
    </row>
    <row r="45" spans="1:6" ht="10.5">
      <c r="A45" s="67"/>
      <c r="B45" s="68" t="s">
        <v>127</v>
      </c>
      <c r="C45" s="102">
        <v>159</v>
      </c>
      <c r="D45" s="102">
        <v>146</v>
      </c>
      <c r="E45" s="58">
        <f t="shared" si="6"/>
        <v>-13</v>
      </c>
      <c r="F45" s="59">
        <f t="shared" si="7"/>
        <v>-0.08176100628930817</v>
      </c>
    </row>
    <row r="46" spans="2:6" ht="10.5">
      <c r="B46" s="19" t="s">
        <v>100</v>
      </c>
      <c r="C46" s="102">
        <v>3427</v>
      </c>
      <c r="D46" s="102">
        <v>3452</v>
      </c>
      <c r="E46" s="58">
        <f t="shared" si="6"/>
        <v>25</v>
      </c>
      <c r="F46" s="59">
        <f t="shared" si="7"/>
        <v>0.007295010213014298</v>
      </c>
    </row>
    <row r="47" spans="2:6" ht="10.5">
      <c r="B47" s="19" t="s">
        <v>101</v>
      </c>
      <c r="C47" s="102">
        <v>2677</v>
      </c>
      <c r="D47" s="102">
        <v>2420</v>
      </c>
      <c r="E47" s="58">
        <f t="shared" si="6"/>
        <v>-257</v>
      </c>
      <c r="F47" s="59">
        <f t="shared" si="7"/>
        <v>-0.096002988419873</v>
      </c>
    </row>
    <row r="48" spans="2:6" ht="10.5">
      <c r="B48" s="63" t="s">
        <v>139</v>
      </c>
      <c r="C48" s="102">
        <v>438</v>
      </c>
      <c r="D48" s="102">
        <v>491</v>
      </c>
      <c r="E48" s="58">
        <f t="shared" si="6"/>
        <v>53</v>
      </c>
      <c r="F48" s="59">
        <f t="shared" si="7"/>
        <v>0.12100456621004566</v>
      </c>
    </row>
    <row r="49" spans="2:6" ht="10.5">
      <c r="B49" s="19" t="s">
        <v>102</v>
      </c>
      <c r="C49" s="102">
        <v>20</v>
      </c>
      <c r="D49" s="102">
        <v>18</v>
      </c>
      <c r="E49" s="58">
        <f t="shared" si="6"/>
        <v>-2</v>
      </c>
      <c r="F49" s="59">
        <f t="shared" si="7"/>
        <v>-0.1</v>
      </c>
    </row>
    <row r="50" spans="2:6" ht="10.5">
      <c r="B50" s="19" t="s">
        <v>103</v>
      </c>
      <c r="C50" s="102">
        <v>6282</v>
      </c>
      <c r="D50" s="102">
        <f>6355+30</f>
        <v>6385</v>
      </c>
      <c r="E50" s="58">
        <f t="shared" si="6"/>
        <v>103</v>
      </c>
      <c r="F50" s="59">
        <f t="shared" si="7"/>
        <v>0.016396052212671125</v>
      </c>
    </row>
    <row r="51" spans="2:6" ht="10.5">
      <c r="B51" s="19" t="s">
        <v>168</v>
      </c>
      <c r="C51" s="102">
        <v>39</v>
      </c>
      <c r="D51" s="102">
        <v>48</v>
      </c>
      <c r="E51" s="58">
        <f t="shared" si="6"/>
        <v>9</v>
      </c>
      <c r="F51" s="59">
        <f t="shared" si="7"/>
        <v>0.23076923076923078</v>
      </c>
    </row>
    <row r="52" spans="2:6" ht="10.5">
      <c r="B52" s="19" t="s">
        <v>104</v>
      </c>
      <c r="C52" s="102">
        <v>12</v>
      </c>
      <c r="D52" s="102">
        <v>27</v>
      </c>
      <c r="E52" s="58">
        <f t="shared" si="6"/>
        <v>15</v>
      </c>
      <c r="F52" s="59">
        <f t="shared" si="7"/>
        <v>1.25</v>
      </c>
    </row>
    <row r="53" spans="2:6" ht="10.5">
      <c r="B53" s="19" t="s">
        <v>105</v>
      </c>
      <c r="C53" s="102">
        <v>2384</v>
      </c>
      <c r="D53" s="102">
        <v>2784</v>
      </c>
      <c r="E53" s="58">
        <f t="shared" si="6"/>
        <v>400</v>
      </c>
      <c r="F53" s="59">
        <f t="shared" si="7"/>
        <v>0.16778523489932887</v>
      </c>
    </row>
    <row r="54" spans="2:6" s="74" customFormat="1" ht="10.5">
      <c r="B54" s="73" t="s">
        <v>27</v>
      </c>
      <c r="C54" s="104">
        <f>SUM(C42:C53)</f>
        <v>19758</v>
      </c>
      <c r="D54" s="104">
        <f>SUM(D42:D53)</f>
        <v>20068</v>
      </c>
      <c r="E54" s="76">
        <f>D54-C54</f>
        <v>310</v>
      </c>
      <c r="F54" s="72">
        <f t="shared" si="7"/>
        <v>0.015689847150521307</v>
      </c>
    </row>
    <row r="55" spans="1:6" ht="10.5">
      <c r="A55" s="118" t="s">
        <v>26</v>
      </c>
      <c r="B55" s="118"/>
      <c r="C55" s="102"/>
      <c r="D55" s="102"/>
      <c r="E55" s="58"/>
      <c r="F55" s="59"/>
    </row>
    <row r="56" spans="1:6" ht="10.5">
      <c r="A56" s="21"/>
      <c r="B56" s="19" t="s">
        <v>106</v>
      </c>
      <c r="C56" s="102">
        <v>141</v>
      </c>
      <c r="D56" s="102">
        <v>153</v>
      </c>
      <c r="E56" s="58">
        <f aca="true" t="shared" si="8" ref="E56:E63">D56-C56</f>
        <v>12</v>
      </c>
      <c r="F56" s="59">
        <f aca="true" t="shared" si="9" ref="F56:F64">IF(D56&gt;C56,IF(C56,E56/C56,1),IF(C56,E56/C56,0))</f>
        <v>0.0851063829787234</v>
      </c>
    </row>
    <row r="57" spans="1:6" ht="10.5">
      <c r="A57" s="21"/>
      <c r="B57" s="19" t="s">
        <v>111</v>
      </c>
      <c r="C57" s="102">
        <v>70.5</v>
      </c>
      <c r="D57" s="102">
        <v>76.5</v>
      </c>
      <c r="E57" s="58">
        <f t="shared" si="8"/>
        <v>6</v>
      </c>
      <c r="F57" s="59">
        <f t="shared" si="9"/>
        <v>0.0851063829787234</v>
      </c>
    </row>
    <row r="58" spans="1:6" ht="10.5">
      <c r="A58" s="21"/>
      <c r="B58" s="19" t="s">
        <v>170</v>
      </c>
      <c r="C58" s="102">
        <v>3</v>
      </c>
      <c r="D58" s="102">
        <v>6</v>
      </c>
      <c r="E58" s="58">
        <f t="shared" si="8"/>
        <v>3</v>
      </c>
      <c r="F58" s="59">
        <f t="shared" si="9"/>
        <v>1</v>
      </c>
    </row>
    <row r="59" spans="2:6" ht="10.5">
      <c r="B59" s="19" t="s">
        <v>107</v>
      </c>
      <c r="C59" s="102">
        <v>1771</v>
      </c>
      <c r="D59" s="102">
        <v>1566</v>
      </c>
      <c r="E59" s="58">
        <f t="shared" si="8"/>
        <v>-205</v>
      </c>
      <c r="F59" s="59">
        <f t="shared" si="9"/>
        <v>-0.11575381140598531</v>
      </c>
    </row>
    <row r="60" spans="2:6" ht="10.5">
      <c r="B60" s="19" t="s">
        <v>108</v>
      </c>
      <c r="C60" s="102">
        <v>97</v>
      </c>
      <c r="D60" s="102">
        <v>86</v>
      </c>
      <c r="E60" s="58">
        <f t="shared" si="8"/>
        <v>-11</v>
      </c>
      <c r="F60" s="59">
        <f t="shared" si="9"/>
        <v>-0.1134020618556701</v>
      </c>
    </row>
    <row r="61" spans="2:6" ht="10.5">
      <c r="B61" s="19" t="s">
        <v>182</v>
      </c>
      <c r="C61" s="102">
        <f>308+39</f>
        <v>347</v>
      </c>
      <c r="D61" s="102">
        <v>648</v>
      </c>
      <c r="E61" s="58">
        <f>D61-C61</f>
        <v>301</v>
      </c>
      <c r="F61" s="59">
        <f>IF(D61&gt;C61,IF(C61,E61/C61,1),IF(C61,E61/C61,0))</f>
        <v>0.8674351585014409</v>
      </c>
    </row>
    <row r="62" spans="2:6" ht="10.5">
      <c r="B62" s="19" t="s">
        <v>110</v>
      </c>
      <c r="C62" s="102">
        <v>85</v>
      </c>
      <c r="D62" s="102">
        <v>68</v>
      </c>
      <c r="E62" s="58">
        <f t="shared" si="8"/>
        <v>-17</v>
      </c>
      <c r="F62" s="59">
        <f t="shared" si="9"/>
        <v>-0.2</v>
      </c>
    </row>
    <row r="63" spans="2:6" ht="10.5">
      <c r="B63" s="19" t="s">
        <v>169</v>
      </c>
      <c r="C63" s="102">
        <v>55</v>
      </c>
      <c r="D63" s="102">
        <v>67</v>
      </c>
      <c r="E63" s="58">
        <f t="shared" si="8"/>
        <v>12</v>
      </c>
      <c r="F63" s="59">
        <f t="shared" si="9"/>
        <v>0.21818181818181817</v>
      </c>
    </row>
    <row r="64" spans="2:6" s="74" customFormat="1" ht="10.5">
      <c r="B64" s="73" t="s">
        <v>27</v>
      </c>
      <c r="C64" s="104">
        <f>SUM(C56:C63)</f>
        <v>2569.5</v>
      </c>
      <c r="D64" s="104">
        <f>SUM(D56:D63)</f>
        <v>2670.5</v>
      </c>
      <c r="E64" s="76">
        <f>D64-C64</f>
        <v>101</v>
      </c>
      <c r="F64" s="72">
        <f t="shared" si="9"/>
        <v>0.03930725822144386</v>
      </c>
    </row>
    <row r="65" spans="3:6" ht="4.5" customHeight="1">
      <c r="C65" s="102"/>
      <c r="D65" s="102"/>
      <c r="E65" s="58"/>
      <c r="F65" s="59"/>
    </row>
    <row r="66" spans="2:6" s="74" customFormat="1" ht="10.5">
      <c r="B66" s="77" t="s">
        <v>14</v>
      </c>
      <c r="C66" s="103">
        <f>C64+C54+C39+C37+C23+C11</f>
        <v>75541.5</v>
      </c>
      <c r="D66" s="103">
        <f>D64+D54+D39+D37+D23+D11</f>
        <v>76873.5</v>
      </c>
      <c r="E66" s="70">
        <f>E64+E54+E39+E37+E23+E11</f>
        <v>1332</v>
      </c>
      <c r="F66" s="72">
        <f>IF(D66&gt;C66,IF(C66,E66/C66,1),IF(C66,E66/C66,0))</f>
        <v>0.017632691964019776</v>
      </c>
    </row>
    <row r="67" ht="4.5" customHeight="1"/>
  </sheetData>
  <sheetProtection/>
  <mergeCells count="6">
    <mergeCell ref="A41:B41"/>
    <mergeCell ref="A55:B55"/>
    <mergeCell ref="A2:B2"/>
    <mergeCell ref="A13:B13"/>
    <mergeCell ref="A24:B24"/>
    <mergeCell ref="A39:B39"/>
  </mergeCells>
  <printOptions horizontalCentered="1"/>
  <pageMargins left="0.5" right="0.5" top="1" bottom="0.75" header="0.25" footer="0.25"/>
  <pageSetup horizontalDpi="600" verticalDpi="600" orientation="portrait" scale="98" r:id="rId3"/>
  <headerFooter alignWithMargins="0">
    <oddHeader>&amp;C&amp;"Arial,Bold"The University of Alabama in Huntsville&amp;"Arial,Bold Italic"
&amp;"Arial,Bold"Spring 2012
Headcount and Credit Hour Production Report</oddHeader>
    <oddFooter>&amp;L&amp;8Office of Institutional Research
&amp;F &amp;A (np)
Census: 1/24/2012&amp;R&amp;8* ESL and IEP hours were moved from Liberal Arts 
to General College as of Fall 2011.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52">
      <selection activeCell="B75" sqref="B75"/>
    </sheetView>
  </sheetViews>
  <sheetFormatPr defaultColWidth="9.140625" defaultRowHeight="12.75"/>
  <cols>
    <col min="1" max="1" width="2.7109375" style="19" customWidth="1"/>
    <col min="2" max="2" width="33.00390625" style="19" bestFit="1" customWidth="1"/>
    <col min="3" max="4" width="11.7109375" style="22" customWidth="1"/>
    <col min="5" max="5" width="9.140625" style="23" customWidth="1"/>
    <col min="6" max="6" width="9.140625" style="24" customWidth="1"/>
    <col min="7" max="16384" width="9.140625" style="19" customWidth="1"/>
  </cols>
  <sheetData>
    <row r="1" spans="1:6" ht="10.5">
      <c r="A1" s="20"/>
      <c r="B1" s="20"/>
      <c r="C1" s="64" t="s">
        <v>122</v>
      </c>
      <c r="D1" s="64" t="s">
        <v>126</v>
      </c>
      <c r="E1" s="65" t="s">
        <v>64</v>
      </c>
      <c r="F1" s="66" t="s">
        <v>17</v>
      </c>
    </row>
    <row r="2" spans="1:6" ht="6.75" customHeight="1">
      <c r="A2" s="20"/>
      <c r="B2" s="20"/>
      <c r="C2" s="54"/>
      <c r="D2" s="54"/>
      <c r="E2" s="55"/>
      <c r="F2" s="56"/>
    </row>
    <row r="3" spans="1:6" ht="10.5">
      <c r="A3" s="118" t="s">
        <v>19</v>
      </c>
      <c r="B3" s="118"/>
      <c r="C3" s="57"/>
      <c r="D3" s="57"/>
      <c r="E3" s="58"/>
      <c r="F3" s="59"/>
    </row>
    <row r="4" spans="2:6" ht="10.5">
      <c r="B4" s="19" t="s">
        <v>65</v>
      </c>
      <c r="C4" s="57">
        <v>1665</v>
      </c>
      <c r="D4" s="57">
        <v>1944</v>
      </c>
      <c r="E4" s="58">
        <f aca="true" t="shared" si="0" ref="E4:E11">D4-C4</f>
        <v>279</v>
      </c>
      <c r="F4" s="59">
        <f>IF(D4&gt;C4,IF(C4,E4/C4,1),IF(C4,E4/C4,0))</f>
        <v>0.16756756756756758</v>
      </c>
    </row>
    <row r="5" spans="2:6" ht="10.5">
      <c r="B5" s="19" t="s">
        <v>66</v>
      </c>
      <c r="C5" s="57">
        <v>438</v>
      </c>
      <c r="D5" s="57">
        <v>414</v>
      </c>
      <c r="E5" s="58">
        <f t="shared" si="0"/>
        <v>-24</v>
      </c>
      <c r="F5" s="59">
        <f aca="true" t="shared" si="1" ref="F5:F11">IF(D5&gt;C5,IF(C5,E5/C5,1),IF(C5,E5/C5,0))</f>
        <v>-0.0547945205479452</v>
      </c>
    </row>
    <row r="6" spans="2:6" ht="10.5">
      <c r="B6" s="19" t="s">
        <v>67</v>
      </c>
      <c r="C6" s="57">
        <v>1704</v>
      </c>
      <c r="D6" s="57">
        <v>1683</v>
      </c>
      <c r="E6" s="58">
        <f t="shared" si="0"/>
        <v>-21</v>
      </c>
      <c r="F6" s="59">
        <f t="shared" si="1"/>
        <v>-0.01232394366197183</v>
      </c>
    </row>
    <row r="7" spans="2:6" ht="10.5">
      <c r="B7" s="19" t="s">
        <v>68</v>
      </c>
      <c r="C7" s="57">
        <v>849</v>
      </c>
      <c r="D7" s="57">
        <v>1120</v>
      </c>
      <c r="E7" s="58">
        <f t="shared" si="0"/>
        <v>271</v>
      </c>
      <c r="F7" s="59">
        <f t="shared" si="1"/>
        <v>0.31919905771495877</v>
      </c>
    </row>
    <row r="8" spans="2:6" ht="10.5">
      <c r="B8" s="19" t="s">
        <v>69</v>
      </c>
      <c r="C8" s="57">
        <v>1533</v>
      </c>
      <c r="D8" s="57">
        <v>1644</v>
      </c>
      <c r="E8" s="58">
        <f t="shared" si="0"/>
        <v>111</v>
      </c>
      <c r="F8" s="59">
        <f t="shared" si="1"/>
        <v>0.07240704500978473</v>
      </c>
    </row>
    <row r="9" spans="2:6" ht="10.5">
      <c r="B9" s="19" t="s">
        <v>70</v>
      </c>
      <c r="C9" s="57">
        <v>2166</v>
      </c>
      <c r="D9" s="57">
        <v>1875</v>
      </c>
      <c r="E9" s="58">
        <f t="shared" si="0"/>
        <v>-291</v>
      </c>
      <c r="F9" s="59">
        <f t="shared" si="1"/>
        <v>-0.13434903047091412</v>
      </c>
    </row>
    <row r="10" spans="2:6" ht="10.5">
      <c r="B10" s="19" t="s">
        <v>71</v>
      </c>
      <c r="C10" s="57">
        <v>1005</v>
      </c>
      <c r="D10" s="57">
        <v>1164</v>
      </c>
      <c r="E10" s="58">
        <f t="shared" si="0"/>
        <v>159</v>
      </c>
      <c r="F10" s="59">
        <f t="shared" si="1"/>
        <v>0.1582089552238806</v>
      </c>
    </row>
    <row r="11" spans="2:6" ht="10.5">
      <c r="B11" s="19" t="s">
        <v>72</v>
      </c>
      <c r="C11" s="57">
        <v>974</v>
      </c>
      <c r="D11" s="57">
        <v>995</v>
      </c>
      <c r="E11" s="58">
        <f t="shared" si="0"/>
        <v>21</v>
      </c>
      <c r="F11" s="59">
        <f t="shared" si="1"/>
        <v>0.021560574948665298</v>
      </c>
    </row>
    <row r="12" spans="2:6" ht="10.5">
      <c r="B12" s="73" t="s">
        <v>27</v>
      </c>
      <c r="C12" s="70">
        <f>SUM(C4:C11)</f>
        <v>10334</v>
      </c>
      <c r="D12" s="70">
        <f>SUM(D4:D11)</f>
        <v>10839</v>
      </c>
      <c r="E12" s="71">
        <f>SUM(E4:E11)</f>
        <v>505</v>
      </c>
      <c r="F12" s="72">
        <f>IF(D12&gt;C12,IF(C12,E12/C12,1),IF(C12,E12/C12,0))</f>
        <v>0.04886781497967873</v>
      </c>
    </row>
    <row r="13" spans="3:6" ht="6.75" customHeight="1">
      <c r="C13" s="57"/>
      <c r="D13" s="57"/>
      <c r="E13" s="58"/>
      <c r="F13" s="59"/>
    </row>
    <row r="14" spans="1:6" ht="10.5">
      <c r="A14" s="118" t="s">
        <v>20</v>
      </c>
      <c r="B14" s="118"/>
      <c r="C14" s="57"/>
      <c r="D14" s="57"/>
      <c r="E14" s="58"/>
      <c r="F14" s="59"/>
    </row>
    <row r="15" spans="1:6" ht="10.5">
      <c r="A15" s="67"/>
      <c r="B15" s="68" t="s">
        <v>127</v>
      </c>
      <c r="C15" s="57">
        <v>18</v>
      </c>
      <c r="D15" s="57">
        <v>33</v>
      </c>
      <c r="E15" s="58">
        <f aca="true" t="shared" si="2" ref="E15:E24">D15-C15</f>
        <v>15</v>
      </c>
      <c r="F15" s="59">
        <f aca="true" t="shared" si="3" ref="F15:F25">IF(D15&gt;C15,IF(C15,E15/C15,1),IF(C15,E15/C15,0))</f>
        <v>0.8333333333333334</v>
      </c>
    </row>
    <row r="16" spans="2:6" ht="10.5">
      <c r="B16" s="19" t="s">
        <v>73</v>
      </c>
      <c r="C16" s="57">
        <v>593</v>
      </c>
      <c r="D16" s="57">
        <v>483</v>
      </c>
      <c r="E16" s="58">
        <f t="shared" si="2"/>
        <v>-110</v>
      </c>
      <c r="F16" s="59">
        <f t="shared" si="3"/>
        <v>-0.18549747048903878</v>
      </c>
    </row>
    <row r="17" spans="2:6" ht="10.5">
      <c r="B17" s="19" t="s">
        <v>74</v>
      </c>
      <c r="C17" s="57">
        <v>584</v>
      </c>
      <c r="D17" s="57">
        <v>639</v>
      </c>
      <c r="E17" s="58">
        <f t="shared" si="2"/>
        <v>55</v>
      </c>
      <c r="F17" s="59">
        <f t="shared" si="3"/>
        <v>0.09417808219178082</v>
      </c>
    </row>
    <row r="18" spans="2:6" ht="10.5">
      <c r="B18" s="19" t="s">
        <v>75</v>
      </c>
      <c r="C18" s="57">
        <v>1283</v>
      </c>
      <c r="D18" s="57">
        <v>1554</v>
      </c>
      <c r="E18" s="58">
        <f t="shared" si="2"/>
        <v>271</v>
      </c>
      <c r="F18" s="59">
        <f t="shared" si="3"/>
        <v>0.2112236944660951</v>
      </c>
    </row>
    <row r="19" spans="2:6" ht="10.5">
      <c r="B19" s="19" t="s">
        <v>76</v>
      </c>
      <c r="C19" s="57">
        <v>2810</v>
      </c>
      <c r="D19" s="57">
        <v>3068</v>
      </c>
      <c r="E19" s="58">
        <f t="shared" si="2"/>
        <v>258</v>
      </c>
      <c r="F19" s="59">
        <f t="shared" si="3"/>
        <v>0.09181494661921709</v>
      </c>
    </row>
    <row r="20" spans="2:6" ht="10.5">
      <c r="B20" s="19" t="s">
        <v>77</v>
      </c>
      <c r="C20" s="57">
        <v>411</v>
      </c>
      <c r="D20" s="57">
        <v>336</v>
      </c>
      <c r="E20" s="58">
        <f t="shared" si="2"/>
        <v>-75</v>
      </c>
      <c r="F20" s="59">
        <f t="shared" si="3"/>
        <v>-0.18248175182481752</v>
      </c>
    </row>
    <row r="21" spans="2:6" ht="10.5">
      <c r="B21" s="19" t="s">
        <v>78</v>
      </c>
      <c r="C21" s="57">
        <v>1135</v>
      </c>
      <c r="D21" s="57">
        <v>1215</v>
      </c>
      <c r="E21" s="58">
        <f t="shared" si="2"/>
        <v>80</v>
      </c>
      <c r="F21" s="59">
        <f t="shared" si="3"/>
        <v>0.07048458149779736</v>
      </c>
    </row>
    <row r="22" spans="2:6" ht="10.5">
      <c r="B22" s="19" t="s">
        <v>79</v>
      </c>
      <c r="C22" s="57">
        <v>2536</v>
      </c>
      <c r="D22" s="57">
        <v>3042</v>
      </c>
      <c r="E22" s="58">
        <f t="shared" si="2"/>
        <v>506</v>
      </c>
      <c r="F22" s="59">
        <f t="shared" si="3"/>
        <v>0.1995268138801262</v>
      </c>
    </row>
    <row r="23" spans="2:6" ht="10.5">
      <c r="B23" s="19" t="s">
        <v>80</v>
      </c>
      <c r="C23" s="57">
        <v>54</v>
      </c>
      <c r="D23" s="57">
        <v>38</v>
      </c>
      <c r="E23" s="58">
        <f t="shared" si="2"/>
        <v>-16</v>
      </c>
      <c r="F23" s="59">
        <f t="shared" si="3"/>
        <v>-0.2962962962962963</v>
      </c>
    </row>
    <row r="24" spans="2:6" ht="10.5">
      <c r="B24" s="19" t="s">
        <v>81</v>
      </c>
      <c r="C24" s="57">
        <v>132</v>
      </c>
      <c r="D24" s="57">
        <v>136</v>
      </c>
      <c r="E24" s="58">
        <f t="shared" si="2"/>
        <v>4</v>
      </c>
      <c r="F24" s="59">
        <f t="shared" si="3"/>
        <v>0.030303030303030304</v>
      </c>
    </row>
    <row r="25" spans="2:6" s="74" customFormat="1" ht="10.5">
      <c r="B25" s="73" t="s">
        <v>27</v>
      </c>
      <c r="C25" s="75">
        <f>SUM(C15:C24)</f>
        <v>9556</v>
      </c>
      <c r="D25" s="75">
        <f>SUM(D15:D24)</f>
        <v>10544</v>
      </c>
      <c r="E25" s="75">
        <f>SUM(E15:E24)</f>
        <v>988</v>
      </c>
      <c r="F25" s="72">
        <f t="shared" si="3"/>
        <v>0.10339053997488488</v>
      </c>
    </row>
    <row r="26" spans="3:6" ht="6.75" customHeight="1">
      <c r="C26" s="57"/>
      <c r="D26" s="57"/>
      <c r="E26" s="58"/>
      <c r="F26" s="59"/>
    </row>
    <row r="27" spans="1:6" ht="10.5">
      <c r="A27" s="118" t="s">
        <v>21</v>
      </c>
      <c r="B27" s="118"/>
      <c r="C27" s="57"/>
      <c r="D27" s="57"/>
      <c r="E27" s="58"/>
      <c r="F27" s="59"/>
    </row>
    <row r="28" spans="1:6" ht="10.5">
      <c r="A28" s="21"/>
      <c r="B28" s="19" t="s">
        <v>82</v>
      </c>
      <c r="C28" s="57">
        <v>251</v>
      </c>
      <c r="D28" s="57">
        <v>276</v>
      </c>
      <c r="E28" s="58">
        <f aca="true" t="shared" si="4" ref="E28:E43">D28-C28</f>
        <v>25</v>
      </c>
      <c r="F28" s="59">
        <f aca="true" t="shared" si="5" ref="F28:F44">IF(D28&gt;C28,IF(C28,E28/C28,1),IF(C28,E28/C28,0))</f>
        <v>0.099601593625498</v>
      </c>
    </row>
    <row r="29" spans="1:6" ht="10.5">
      <c r="A29" s="21"/>
      <c r="B29" s="19" t="s">
        <v>83</v>
      </c>
      <c r="C29" s="57">
        <v>0</v>
      </c>
      <c r="D29" s="57">
        <v>0</v>
      </c>
      <c r="E29" s="58">
        <f t="shared" si="4"/>
        <v>0</v>
      </c>
      <c r="F29" s="59">
        <f t="shared" si="5"/>
        <v>0</v>
      </c>
    </row>
    <row r="30" spans="2:6" ht="10.5">
      <c r="B30" s="19" t="s">
        <v>84</v>
      </c>
      <c r="C30" s="57">
        <v>1629</v>
      </c>
      <c r="D30" s="57">
        <v>1647</v>
      </c>
      <c r="E30" s="58">
        <f t="shared" si="4"/>
        <v>18</v>
      </c>
      <c r="F30" s="59">
        <f t="shared" si="5"/>
        <v>0.011049723756906077</v>
      </c>
    </row>
    <row r="31" spans="2:6" ht="10.5">
      <c r="B31" s="19" t="s">
        <v>85</v>
      </c>
      <c r="C31" s="57">
        <v>1040</v>
      </c>
      <c r="D31" s="57">
        <v>1328</v>
      </c>
      <c r="E31" s="58">
        <f t="shared" si="4"/>
        <v>288</v>
      </c>
      <c r="F31" s="59">
        <f t="shared" si="5"/>
        <v>0.27692307692307694</v>
      </c>
    </row>
    <row r="32" spans="2:6" ht="10.5">
      <c r="B32" s="19" t="s">
        <v>86</v>
      </c>
      <c r="C32" s="57">
        <v>1559</v>
      </c>
      <c r="D32" s="57">
        <v>1630</v>
      </c>
      <c r="E32" s="58">
        <f t="shared" si="4"/>
        <v>71</v>
      </c>
      <c r="F32" s="59">
        <f t="shared" si="5"/>
        <v>0.045542014111610005</v>
      </c>
    </row>
    <row r="33" spans="2:6" ht="10.5">
      <c r="B33" s="19" t="s">
        <v>87</v>
      </c>
      <c r="C33" s="57">
        <v>5257</v>
      </c>
      <c r="D33" s="57">
        <v>5110</v>
      </c>
      <c r="E33" s="58">
        <f t="shared" si="4"/>
        <v>-147</v>
      </c>
      <c r="F33" s="59">
        <f t="shared" si="5"/>
        <v>-0.02796271637816245</v>
      </c>
    </row>
    <row r="34" spans="2:6" ht="10.5">
      <c r="B34" s="19" t="s">
        <v>88</v>
      </c>
      <c r="C34" s="57">
        <v>1172</v>
      </c>
      <c r="D34" s="57">
        <v>1385</v>
      </c>
      <c r="E34" s="58">
        <f t="shared" si="4"/>
        <v>213</v>
      </c>
      <c r="F34" s="59">
        <f t="shared" si="5"/>
        <v>0.181740614334471</v>
      </c>
    </row>
    <row r="35" spans="2:6" ht="10.5">
      <c r="B35" s="69" t="s">
        <v>128</v>
      </c>
      <c r="C35" s="57">
        <v>4</v>
      </c>
      <c r="D35" s="57">
        <v>39</v>
      </c>
      <c r="E35" s="58">
        <f t="shared" si="4"/>
        <v>35</v>
      </c>
      <c r="F35" s="59">
        <f t="shared" si="5"/>
        <v>8.75</v>
      </c>
    </row>
    <row r="36" spans="2:6" ht="10.5">
      <c r="B36" s="19" t="s">
        <v>89</v>
      </c>
      <c r="C36" s="57">
        <v>2025</v>
      </c>
      <c r="D36" s="57">
        <v>2100</v>
      </c>
      <c r="E36" s="58">
        <f t="shared" si="4"/>
        <v>75</v>
      </c>
      <c r="F36" s="59">
        <f t="shared" si="5"/>
        <v>0.037037037037037035</v>
      </c>
    </row>
    <row r="37" spans="2:6" ht="10.5">
      <c r="B37" s="19" t="s">
        <v>90</v>
      </c>
      <c r="C37" s="57">
        <v>807</v>
      </c>
      <c r="D37" s="57">
        <v>1000.5</v>
      </c>
      <c r="E37" s="58">
        <f t="shared" si="4"/>
        <v>193.5</v>
      </c>
      <c r="F37" s="59">
        <f t="shared" si="5"/>
        <v>0.23977695167286245</v>
      </c>
    </row>
    <row r="38" spans="2:6" ht="10.5">
      <c r="B38" s="19" t="s">
        <v>91</v>
      </c>
      <c r="C38" s="57">
        <v>1119</v>
      </c>
      <c r="D38" s="57">
        <v>1329</v>
      </c>
      <c r="E38" s="58">
        <f t="shared" si="4"/>
        <v>210</v>
      </c>
      <c r="F38" s="59">
        <f t="shared" si="5"/>
        <v>0.1876675603217158</v>
      </c>
    </row>
    <row r="39" spans="2:6" ht="10.5">
      <c r="B39" s="19" t="s">
        <v>92</v>
      </c>
      <c r="C39" s="57">
        <v>951</v>
      </c>
      <c r="D39" s="57">
        <v>1010</v>
      </c>
      <c r="E39" s="58">
        <f t="shared" si="4"/>
        <v>59</v>
      </c>
      <c r="F39" s="59">
        <f t="shared" si="5"/>
        <v>0.06203995793901157</v>
      </c>
    </row>
    <row r="40" spans="2:6" ht="10.5">
      <c r="B40" s="19" t="s">
        <v>93</v>
      </c>
      <c r="C40" s="57">
        <v>1647</v>
      </c>
      <c r="D40" s="57">
        <v>1706</v>
      </c>
      <c r="E40" s="58">
        <f t="shared" si="4"/>
        <v>59</v>
      </c>
      <c r="F40" s="59">
        <f t="shared" si="5"/>
        <v>0.0358227079538555</v>
      </c>
    </row>
    <row r="41" spans="2:6" ht="10.5">
      <c r="B41" s="19" t="s">
        <v>94</v>
      </c>
      <c r="C41" s="57">
        <v>1242</v>
      </c>
      <c r="D41" s="57">
        <v>1275</v>
      </c>
      <c r="E41" s="58">
        <f t="shared" si="4"/>
        <v>33</v>
      </c>
      <c r="F41" s="59">
        <f t="shared" si="5"/>
        <v>0.026570048309178744</v>
      </c>
    </row>
    <row r="42" spans="2:6" ht="10.5">
      <c r="B42" s="19" t="s">
        <v>95</v>
      </c>
      <c r="C42" s="57">
        <v>0</v>
      </c>
      <c r="D42" s="57">
        <v>3</v>
      </c>
      <c r="E42" s="58">
        <f t="shared" si="4"/>
        <v>3</v>
      </c>
      <c r="F42" s="59">
        <f t="shared" si="5"/>
        <v>1</v>
      </c>
    </row>
    <row r="43" spans="2:6" ht="10.5">
      <c r="B43" s="19" t="s">
        <v>96</v>
      </c>
      <c r="C43" s="57">
        <v>84</v>
      </c>
      <c r="D43" s="57">
        <v>87</v>
      </c>
      <c r="E43" s="58">
        <f t="shared" si="4"/>
        <v>3</v>
      </c>
      <c r="F43" s="59">
        <f t="shared" si="5"/>
        <v>0.03571428571428571</v>
      </c>
    </row>
    <row r="44" spans="2:6" s="74" customFormat="1" ht="10.5">
      <c r="B44" s="73" t="s">
        <v>27</v>
      </c>
      <c r="C44" s="75">
        <f>SUM(C28:C43)</f>
        <v>18787</v>
      </c>
      <c r="D44" s="75">
        <f>SUM(D28:D43)</f>
        <v>19925.5</v>
      </c>
      <c r="E44" s="76">
        <f>SUM(E28:E43)</f>
        <v>1138.5</v>
      </c>
      <c r="F44" s="72">
        <f t="shared" si="5"/>
        <v>0.06060041518071006</v>
      </c>
    </row>
    <row r="45" spans="3:6" ht="6.75" customHeight="1">
      <c r="C45" s="57"/>
      <c r="D45" s="57"/>
      <c r="E45" s="58"/>
      <c r="F45" s="59"/>
    </row>
    <row r="46" spans="1:6" s="74" customFormat="1" ht="10.5">
      <c r="A46" s="119" t="s">
        <v>22</v>
      </c>
      <c r="B46" s="119"/>
      <c r="C46" s="75">
        <v>6727</v>
      </c>
      <c r="D46" s="75">
        <v>5675</v>
      </c>
      <c r="E46" s="76">
        <f>D46-C46</f>
        <v>-1052</v>
      </c>
      <c r="F46" s="72">
        <f>IF(D46&gt;C46,IF(C46,E46/C46,1),IF(C46,E46/C46,0))</f>
        <v>-0.15638471829939052</v>
      </c>
    </row>
    <row r="47" spans="3:6" ht="10.5">
      <c r="C47" s="57"/>
      <c r="D47" s="57"/>
      <c r="E47" s="58"/>
      <c r="F47" s="59"/>
    </row>
    <row r="48" spans="1:6" ht="10.5">
      <c r="A48" s="118" t="s">
        <v>23</v>
      </c>
      <c r="B48" s="118"/>
      <c r="C48" s="57"/>
      <c r="D48" s="57"/>
      <c r="E48" s="58"/>
      <c r="F48" s="59"/>
    </row>
    <row r="49" spans="2:6" ht="10.5">
      <c r="B49" s="19" t="s">
        <v>97</v>
      </c>
      <c r="C49" s="57">
        <v>47</v>
      </c>
      <c r="D49" s="57">
        <v>44</v>
      </c>
      <c r="E49" s="58">
        <f aca="true" t="shared" si="6" ref="E49:E59">D49-C49</f>
        <v>-3</v>
      </c>
      <c r="F49" s="59">
        <f aca="true" t="shared" si="7" ref="F49:F60">IF(D49&gt;C49,IF(C49,E49/C49,1),IF(C49,E49/C49,0))</f>
        <v>-0.06382978723404255</v>
      </c>
    </row>
    <row r="50" spans="2:6" ht="10.5">
      <c r="B50" s="19" t="s">
        <v>98</v>
      </c>
      <c r="C50" s="57">
        <v>178</v>
      </c>
      <c r="D50" s="57">
        <v>246</v>
      </c>
      <c r="E50" s="58">
        <f t="shared" si="6"/>
        <v>68</v>
      </c>
      <c r="F50" s="59">
        <f t="shared" si="7"/>
        <v>0.38202247191011235</v>
      </c>
    </row>
    <row r="51" spans="2:6" ht="10.5">
      <c r="B51" s="19" t="s">
        <v>99</v>
      </c>
      <c r="C51" s="57">
        <v>2555</v>
      </c>
      <c r="D51" s="57">
        <v>2536</v>
      </c>
      <c r="E51" s="58">
        <f t="shared" si="6"/>
        <v>-19</v>
      </c>
      <c r="F51" s="59">
        <f t="shared" si="7"/>
        <v>-0.007436399217221135</v>
      </c>
    </row>
    <row r="52" spans="2:6" ht="10.5">
      <c r="B52" s="19" t="s">
        <v>100</v>
      </c>
      <c r="C52" s="57">
        <v>2425</v>
      </c>
      <c r="D52" s="57">
        <v>2527</v>
      </c>
      <c r="E52" s="58">
        <f t="shared" si="6"/>
        <v>102</v>
      </c>
      <c r="F52" s="59">
        <f t="shared" si="7"/>
        <v>0.04206185567010309</v>
      </c>
    </row>
    <row r="53" spans="2:6" ht="10.5">
      <c r="B53" s="19" t="s">
        <v>101</v>
      </c>
      <c r="C53" s="57">
        <v>3157</v>
      </c>
      <c r="D53" s="57">
        <v>3029</v>
      </c>
      <c r="E53" s="58">
        <f t="shared" si="6"/>
        <v>-128</v>
      </c>
      <c r="F53" s="59">
        <f t="shared" si="7"/>
        <v>-0.04054482103262591</v>
      </c>
    </row>
    <row r="54" spans="2:6" ht="10.5">
      <c r="B54" s="63" t="s">
        <v>125</v>
      </c>
      <c r="C54" s="57">
        <v>296</v>
      </c>
      <c r="D54" s="57">
        <v>274</v>
      </c>
      <c r="E54" s="58">
        <f t="shared" si="6"/>
        <v>-22</v>
      </c>
      <c r="F54" s="59">
        <f t="shared" si="7"/>
        <v>-0.07432432432432433</v>
      </c>
    </row>
    <row r="55" spans="2:6" ht="10.5">
      <c r="B55" s="62" t="s">
        <v>123</v>
      </c>
      <c r="C55" s="57">
        <v>70</v>
      </c>
      <c r="D55" s="57">
        <v>0</v>
      </c>
      <c r="E55" s="58">
        <f t="shared" si="6"/>
        <v>-70</v>
      </c>
      <c r="F55" s="59">
        <f t="shared" si="7"/>
        <v>-1</v>
      </c>
    </row>
    <row r="56" spans="2:6" ht="10.5">
      <c r="B56" s="19" t="s">
        <v>102</v>
      </c>
      <c r="C56" s="57">
        <v>109</v>
      </c>
      <c r="D56" s="57">
        <v>83</v>
      </c>
      <c r="E56" s="58">
        <f t="shared" si="6"/>
        <v>-26</v>
      </c>
      <c r="F56" s="59">
        <f t="shared" si="7"/>
        <v>-0.23853211009174313</v>
      </c>
    </row>
    <row r="57" spans="2:6" ht="10.5">
      <c r="B57" s="19" t="s">
        <v>103</v>
      </c>
      <c r="C57" s="57">
        <v>5535</v>
      </c>
      <c r="D57" s="57">
        <v>5593</v>
      </c>
      <c r="E57" s="58">
        <f t="shared" si="6"/>
        <v>58</v>
      </c>
      <c r="F57" s="59">
        <f t="shared" si="7"/>
        <v>0.010478771454381211</v>
      </c>
    </row>
    <row r="58" spans="2:6" ht="10.5">
      <c r="B58" s="19" t="s">
        <v>104</v>
      </c>
      <c r="C58" s="57">
        <v>9</v>
      </c>
      <c r="D58" s="57">
        <v>9</v>
      </c>
      <c r="E58" s="58">
        <f t="shared" si="6"/>
        <v>0</v>
      </c>
      <c r="F58" s="59">
        <f t="shared" si="7"/>
        <v>0</v>
      </c>
    </row>
    <row r="59" spans="2:6" ht="10.5">
      <c r="B59" s="19" t="s">
        <v>105</v>
      </c>
      <c r="C59" s="57">
        <v>1821</v>
      </c>
      <c r="D59" s="57">
        <v>1993</v>
      </c>
      <c r="E59" s="58">
        <f t="shared" si="6"/>
        <v>172</v>
      </c>
      <c r="F59" s="59">
        <f t="shared" si="7"/>
        <v>0.09445359692476661</v>
      </c>
    </row>
    <row r="60" spans="2:6" s="74" customFormat="1" ht="10.5">
      <c r="B60" s="73" t="s">
        <v>27</v>
      </c>
      <c r="C60" s="75">
        <f>SUM(C49:C59)</f>
        <v>16202</v>
      </c>
      <c r="D60" s="75">
        <f>SUM(D49:D59)</f>
        <v>16334</v>
      </c>
      <c r="E60" s="76">
        <f>SUM(E49:E59)</f>
        <v>132</v>
      </c>
      <c r="F60" s="72">
        <f t="shared" si="7"/>
        <v>0.008147142328107641</v>
      </c>
    </row>
    <row r="61" spans="3:6" ht="6.75" customHeight="1">
      <c r="C61" s="57"/>
      <c r="D61" s="57"/>
      <c r="E61" s="58"/>
      <c r="F61" s="59"/>
    </row>
    <row r="62" spans="1:6" ht="10.5">
      <c r="A62" s="118" t="s">
        <v>26</v>
      </c>
      <c r="B62" s="118"/>
      <c r="C62" s="57"/>
      <c r="D62" s="57"/>
      <c r="E62" s="58"/>
      <c r="F62" s="59"/>
    </row>
    <row r="63" spans="1:6" ht="10.5">
      <c r="A63" s="21"/>
      <c r="B63" s="19" t="s">
        <v>106</v>
      </c>
      <c r="C63" s="57">
        <v>186</v>
      </c>
      <c r="D63" s="57">
        <v>156</v>
      </c>
      <c r="E63" s="58">
        <f aca="true" t="shared" si="8" ref="E63:E68">D63-C63</f>
        <v>-30</v>
      </c>
      <c r="F63" s="59">
        <f aca="true" t="shared" si="9" ref="F63:F69">IF(D63&gt;C63,IF(C63,E63/C63,1),IF(C63,E63/C63,0))</f>
        <v>-0.16129032258064516</v>
      </c>
    </row>
    <row r="64" spans="1:6" ht="10.5">
      <c r="A64" s="21"/>
      <c r="B64" s="19" t="s">
        <v>111</v>
      </c>
      <c r="C64" s="57">
        <v>117</v>
      </c>
      <c r="D64" s="57">
        <v>73.5</v>
      </c>
      <c r="E64" s="58">
        <f t="shared" si="8"/>
        <v>-43.5</v>
      </c>
      <c r="F64" s="59">
        <f t="shared" si="9"/>
        <v>-0.3717948717948718</v>
      </c>
    </row>
    <row r="65" spans="2:6" ht="10.5">
      <c r="B65" s="19" t="s">
        <v>107</v>
      </c>
      <c r="C65" s="57">
        <v>984</v>
      </c>
      <c r="D65" s="57">
        <v>1068</v>
      </c>
      <c r="E65" s="58">
        <f t="shared" si="8"/>
        <v>84</v>
      </c>
      <c r="F65" s="59">
        <f t="shared" si="9"/>
        <v>0.08536585365853659</v>
      </c>
    </row>
    <row r="66" spans="2:6" ht="10.5">
      <c r="B66" s="19" t="s">
        <v>108</v>
      </c>
      <c r="C66" s="57">
        <v>43</v>
      </c>
      <c r="D66" s="57">
        <v>78</v>
      </c>
      <c r="E66" s="58">
        <f t="shared" si="8"/>
        <v>35</v>
      </c>
      <c r="F66" s="59">
        <f t="shared" si="9"/>
        <v>0.813953488372093</v>
      </c>
    </row>
    <row r="67" spans="2:6" ht="10.5">
      <c r="B67" s="19" t="s">
        <v>109</v>
      </c>
      <c r="C67" s="57">
        <v>20</v>
      </c>
      <c r="D67" s="57">
        <v>8</v>
      </c>
      <c r="E67" s="58">
        <f t="shared" si="8"/>
        <v>-12</v>
      </c>
      <c r="F67" s="59">
        <f t="shared" si="9"/>
        <v>-0.6</v>
      </c>
    </row>
    <row r="68" spans="2:6" ht="10.5">
      <c r="B68" s="19" t="s">
        <v>110</v>
      </c>
      <c r="C68" s="57">
        <v>24</v>
      </c>
      <c r="D68" s="57">
        <v>33</v>
      </c>
      <c r="E68" s="58">
        <f t="shared" si="8"/>
        <v>9</v>
      </c>
      <c r="F68" s="59">
        <f t="shared" si="9"/>
        <v>0.375</v>
      </c>
    </row>
    <row r="69" spans="2:6" s="74" customFormat="1" ht="10.5">
      <c r="B69" s="73" t="s">
        <v>27</v>
      </c>
      <c r="C69" s="75">
        <f>SUM(C63:C68)</f>
        <v>1374</v>
      </c>
      <c r="D69" s="75">
        <f>SUM(D63:D68)</f>
        <v>1416.5</v>
      </c>
      <c r="E69" s="76">
        <f>SUM(E63:E68)</f>
        <v>42.5</v>
      </c>
      <c r="F69" s="72">
        <f t="shared" si="9"/>
        <v>0.030931586608442505</v>
      </c>
    </row>
    <row r="70" spans="3:6" ht="6.75" customHeight="1">
      <c r="C70" s="57"/>
      <c r="D70" s="57"/>
      <c r="E70" s="58"/>
      <c r="F70" s="59"/>
    </row>
    <row r="71" spans="2:6" s="74" customFormat="1" ht="10.5">
      <c r="B71" s="73" t="s">
        <v>5</v>
      </c>
      <c r="C71" s="70">
        <f>C69+C60+C46+C44+C25+C12</f>
        <v>62980</v>
      </c>
      <c r="D71" s="70">
        <f>D69+D60+D46+D44+D25+D12</f>
        <v>64734</v>
      </c>
      <c r="E71" s="70">
        <f>E69+E60+E46+E44+E25+E12</f>
        <v>1754</v>
      </c>
      <c r="F71" s="72">
        <f>IF(D71&gt;C71,IF(C71,E71/C71,1),IF(C71,E71/C71,0))</f>
        <v>0.02785011114639568</v>
      </c>
    </row>
    <row r="75" spans="1:2" ht="12.75">
      <c r="A75"/>
      <c r="B75" s="25"/>
    </row>
    <row r="76" ht="12.75">
      <c r="B76"/>
    </row>
  </sheetData>
  <sheetProtection/>
  <mergeCells count="6">
    <mergeCell ref="A48:B48"/>
    <mergeCell ref="A62:B62"/>
    <mergeCell ref="A3:B3"/>
    <mergeCell ref="A14:B14"/>
    <mergeCell ref="A27:B27"/>
    <mergeCell ref="A46:B46"/>
  </mergeCells>
  <printOptions horizontalCentered="1"/>
  <pageMargins left="0.25" right="0.5" top="0.75" bottom="0.25" header="0" footer="0"/>
  <pageSetup horizontalDpi="600" verticalDpi="600" orientation="portrait" r:id="rId3"/>
  <headerFooter alignWithMargins="0">
    <oddHeader>&amp;CThe University of Alabama in Huntsville 
Spring 2002 vs. Spring 2003
Credit Hour Production by College and Department</oddHeader>
    <oddFooter xml:space="preserve">&amp;L&amp;8
Office of Institutional Research
&amp;F; &amp;A &amp;D (das)&amp;C&amp;8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M. Freemon</dc:creator>
  <cp:keywords/>
  <dc:description/>
  <cp:lastModifiedBy>Nathan</cp:lastModifiedBy>
  <cp:lastPrinted>2012-02-13T16:50:45Z</cp:lastPrinted>
  <dcterms:created xsi:type="dcterms:W3CDTF">1998-01-26T15:39:19Z</dcterms:created>
  <dcterms:modified xsi:type="dcterms:W3CDTF">2012-02-14T15:23:15Z</dcterms:modified>
  <cp:category/>
  <cp:version/>
  <cp:contentType/>
  <cp:contentStatus/>
</cp:coreProperties>
</file>